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65" windowWidth="14805" windowHeight="3450"/>
  </bookViews>
  <sheets>
    <sheet name="Лист2" sheetId="2" r:id="rId1"/>
    <sheet name="Лист1" sheetId="4" r:id="rId2"/>
  </sheets>
  <calcPr calcId="162913"/>
</workbook>
</file>

<file path=xl/calcChain.xml><?xml version="1.0" encoding="utf-8"?>
<calcChain xmlns="http://schemas.openxmlformats.org/spreadsheetml/2006/main">
  <c r="G52" i="2" l="1"/>
  <c r="G95" i="2"/>
  <c r="G150" i="2"/>
  <c r="G149" i="2"/>
  <c r="G152" i="2"/>
  <c r="G154" i="2"/>
  <c r="G155" i="2"/>
  <c r="G173" i="2"/>
  <c r="G72" i="2" l="1"/>
  <c r="G16" i="2"/>
  <c r="H131" i="2" l="1"/>
  <c r="H129" i="2" s="1"/>
  <c r="H126" i="2" s="1"/>
  <c r="I131" i="2"/>
  <c r="I129" i="2" s="1"/>
  <c r="I126" i="2" s="1"/>
  <c r="G131" i="2"/>
  <c r="G129" i="2" s="1"/>
  <c r="G151" i="2" l="1"/>
  <c r="G32" i="2"/>
  <c r="G31" i="2" s="1"/>
  <c r="G38" i="2"/>
  <c r="G37" i="2" s="1"/>
  <c r="H187" i="2" l="1"/>
  <c r="I187" i="2"/>
  <c r="G187" i="2"/>
  <c r="H16" i="2" l="1"/>
  <c r="I16" i="2"/>
  <c r="H21" i="2" l="1"/>
  <c r="I21" i="2"/>
  <c r="G21" i="2"/>
  <c r="H176" i="2" l="1"/>
  <c r="H175" i="2" s="1"/>
  <c r="I176" i="2"/>
  <c r="I175" i="2" s="1"/>
  <c r="J176" i="2"/>
  <c r="K176" i="2"/>
  <c r="L176" i="2"/>
  <c r="H171" i="2"/>
  <c r="H170" i="2" s="1"/>
  <c r="I171" i="2"/>
  <c r="I170" i="2" s="1"/>
  <c r="H14" i="2"/>
  <c r="I14" i="2"/>
  <c r="H12" i="2"/>
  <c r="I12" i="2"/>
  <c r="I11" i="2" l="1"/>
  <c r="H11" i="2"/>
  <c r="H153" i="2" l="1"/>
  <c r="I153" i="2"/>
  <c r="J153" i="2"/>
  <c r="K153" i="2"/>
  <c r="L153" i="2"/>
  <c r="H119" i="2"/>
  <c r="I119" i="2"/>
  <c r="H164" i="2" l="1"/>
  <c r="H163" i="2" s="1"/>
  <c r="I164" i="2"/>
  <c r="I163" i="2" s="1"/>
  <c r="J163" i="2"/>
  <c r="K163" i="2"/>
  <c r="L163" i="2"/>
  <c r="H162" i="2"/>
  <c r="I162" i="2"/>
  <c r="H161" i="2"/>
  <c r="I161" i="2"/>
  <c r="J160" i="2"/>
  <c r="K160" i="2"/>
  <c r="L160" i="2"/>
  <c r="H151" i="2"/>
  <c r="I151" i="2"/>
  <c r="H150" i="2"/>
  <c r="I150" i="2"/>
  <c r="J150" i="2"/>
  <c r="K150" i="2"/>
  <c r="L150" i="2"/>
  <c r="H147" i="2"/>
  <c r="H146" i="2" s="1"/>
  <c r="I147" i="2"/>
  <c r="I146" i="2" s="1"/>
  <c r="H114" i="2"/>
  <c r="I114" i="2"/>
  <c r="J112" i="2"/>
  <c r="K112" i="2"/>
  <c r="L112" i="2"/>
  <c r="J53" i="2"/>
  <c r="J9" i="2" s="1"/>
  <c r="K53" i="2"/>
  <c r="K9" i="2" s="1"/>
  <c r="L53" i="2"/>
  <c r="L9" i="2" s="1"/>
  <c r="H27" i="2"/>
  <c r="I27" i="2"/>
  <c r="H32" i="2"/>
  <c r="I32" i="2"/>
  <c r="I112" i="2" l="1"/>
  <c r="H112" i="2"/>
  <c r="H148" i="2" l="1"/>
  <c r="I148" i="2"/>
  <c r="G116" i="2"/>
  <c r="G164" i="2" l="1"/>
  <c r="G162" i="2"/>
  <c r="G161" i="2"/>
  <c r="G147" i="2"/>
  <c r="G146" i="2" s="1"/>
  <c r="G115" i="2"/>
  <c r="G114" i="2"/>
  <c r="G148" i="2" l="1"/>
  <c r="G14" i="2" l="1"/>
  <c r="H50" i="2" l="1"/>
  <c r="I50" i="2"/>
  <c r="G50" i="2"/>
  <c r="J180" i="2" l="1"/>
  <c r="K180" i="2"/>
  <c r="L180" i="2"/>
  <c r="G23" i="2" l="1"/>
  <c r="H144" i="2" l="1"/>
  <c r="H102" i="2"/>
  <c r="I102" i="2"/>
  <c r="J102" i="2"/>
  <c r="K102" i="2"/>
  <c r="L102" i="2"/>
  <c r="H94" i="2"/>
  <c r="I94" i="2"/>
  <c r="J170" i="2"/>
  <c r="J157" i="2" s="1"/>
  <c r="K170" i="2"/>
  <c r="K157" i="2" s="1"/>
  <c r="L170" i="2"/>
  <c r="L157" i="2" s="1"/>
  <c r="H166" i="2"/>
  <c r="H165" i="2" s="1"/>
  <c r="I166" i="2"/>
  <c r="I165" i="2" s="1"/>
  <c r="H140" i="2"/>
  <c r="I140" i="2"/>
  <c r="H124" i="2"/>
  <c r="H118" i="2" s="1"/>
  <c r="I124" i="2"/>
  <c r="I118" i="2" s="1"/>
  <c r="J124" i="2"/>
  <c r="K124" i="2"/>
  <c r="L124" i="2"/>
  <c r="H116" i="2"/>
  <c r="I116" i="2"/>
  <c r="H110" i="2"/>
  <c r="I110" i="2"/>
  <c r="H107" i="2"/>
  <c r="I107" i="2"/>
  <c r="H98" i="2"/>
  <c r="I98" i="2"/>
  <c r="J98" i="2"/>
  <c r="K98" i="2"/>
  <c r="L98" i="2"/>
  <c r="H91" i="2"/>
  <c r="I91" i="2"/>
  <c r="H82" i="2"/>
  <c r="H81" i="2" s="1"/>
  <c r="H80" i="2" s="1"/>
  <c r="I82" i="2"/>
  <c r="I81" i="2" s="1"/>
  <c r="I80" i="2" s="1"/>
  <c r="J80" i="2"/>
  <c r="K80" i="2"/>
  <c r="L80" i="2"/>
  <c r="H76" i="2"/>
  <c r="H75" i="2" s="1"/>
  <c r="I76" i="2"/>
  <c r="I75" i="2" s="1"/>
  <c r="H74" i="2"/>
  <c r="I74" i="2"/>
  <c r="H67" i="2"/>
  <c r="I67" i="2"/>
  <c r="H64" i="2"/>
  <c r="I64" i="2"/>
  <c r="G64" i="2"/>
  <c r="H58" i="2"/>
  <c r="H57" i="2" s="1"/>
  <c r="H53" i="2" s="1"/>
  <c r="I58" i="2"/>
  <c r="I57" i="2" s="1"/>
  <c r="I53" i="2" s="1"/>
  <c r="H37" i="2"/>
  <c r="I37" i="2"/>
  <c r="H35" i="2"/>
  <c r="I35" i="2"/>
  <c r="H183" i="2"/>
  <c r="H182" i="2" s="1"/>
  <c r="I183" i="2"/>
  <c r="J172" i="2"/>
  <c r="K172" i="2"/>
  <c r="L172" i="2"/>
  <c r="J84" i="2"/>
  <c r="K84" i="2"/>
  <c r="L84" i="2"/>
  <c r="H49" i="2"/>
  <c r="H48" i="2" s="1"/>
  <c r="I49" i="2"/>
  <c r="I48" i="2" s="1"/>
  <c r="H44" i="2"/>
  <c r="I44" i="2"/>
  <c r="H46" i="2"/>
  <c r="I46" i="2"/>
  <c r="J46" i="2"/>
  <c r="K46" i="2"/>
  <c r="L46" i="2"/>
  <c r="H89" i="2" l="1"/>
  <c r="I89" i="2"/>
  <c r="I20" i="2"/>
  <c r="I10" i="2" s="1"/>
  <c r="I182" i="2"/>
  <c r="I181" i="2" s="1"/>
  <c r="I180" i="2" s="1"/>
  <c r="H20" i="2"/>
  <c r="H10" i="2" s="1"/>
  <c r="I43" i="2"/>
  <c r="I42" i="2" s="1"/>
  <c r="H43" i="2"/>
  <c r="H42" i="2" s="1"/>
  <c r="H109" i="2"/>
  <c r="I109" i="2"/>
  <c r="H181" i="2"/>
  <c r="H180" i="2" s="1"/>
  <c r="G102" i="2"/>
  <c r="G94" i="2" l="1"/>
  <c r="I144" i="2" l="1"/>
  <c r="H69" i="2"/>
  <c r="H66" i="2" s="1"/>
  <c r="H9" i="2" s="1"/>
  <c r="I69" i="2"/>
  <c r="I66" i="2" s="1"/>
  <c r="I9" i="2" s="1"/>
  <c r="H142" i="2" l="1"/>
  <c r="I142" i="2"/>
  <c r="H138" i="2"/>
  <c r="I138" i="2"/>
  <c r="H136" i="2"/>
  <c r="I136" i="2"/>
  <c r="I159" i="2"/>
  <c r="I158" i="2" s="1"/>
  <c r="I157" i="2" s="1"/>
  <c r="H159" i="2"/>
  <c r="H158" i="2" s="1"/>
  <c r="H157" i="2" s="1"/>
  <c r="I135" i="2" l="1"/>
  <c r="H135" i="2"/>
  <c r="H105" i="2"/>
  <c r="I105" i="2"/>
  <c r="H100" i="2"/>
  <c r="I100" i="2"/>
  <c r="I97" i="2" l="1"/>
  <c r="I88" i="2" s="1"/>
  <c r="H97" i="2"/>
  <c r="H88" i="2" s="1"/>
  <c r="G100" i="2"/>
  <c r="I87" i="2" l="1"/>
  <c r="I7" i="2" s="1"/>
  <c r="H87" i="2"/>
  <c r="H7" i="2" s="1"/>
  <c r="G183" i="2" l="1"/>
  <c r="G176" i="2"/>
  <c r="G171" i="2"/>
  <c r="G170" i="2" s="1"/>
  <c r="G166" i="2"/>
  <c r="G165" i="2" s="1"/>
  <c r="G163" i="2"/>
  <c r="G159" i="2" l="1"/>
  <c r="G158" i="2" s="1"/>
  <c r="G153" i="2" l="1"/>
  <c r="G144" i="2" s="1"/>
  <c r="G136" i="2"/>
  <c r="G122" i="2"/>
  <c r="G119" i="2"/>
  <c r="G118" i="2" s="1"/>
  <c r="G112" i="2"/>
  <c r="G110" i="2"/>
  <c r="G107" i="2"/>
  <c r="G98" i="2"/>
  <c r="G91" i="2"/>
  <c r="G89" i="2" s="1"/>
  <c r="G82" i="2"/>
  <c r="G81" i="2" s="1"/>
  <c r="G76" i="2"/>
  <c r="G75" i="2" s="1"/>
  <c r="G70" i="2"/>
  <c r="G69" i="2" s="1"/>
  <c r="G67" i="2"/>
  <c r="G58" i="2"/>
  <c r="G57" i="2" s="1"/>
  <c r="G53" i="2" s="1"/>
  <c r="G49" i="2"/>
  <c r="G48" i="2" s="1"/>
  <c r="G44" i="2"/>
  <c r="G46" i="2"/>
  <c r="G27" i="2"/>
  <c r="G35" i="2"/>
  <c r="G12" i="2"/>
  <c r="G11" i="2" s="1"/>
  <c r="G126" i="2" l="1"/>
  <c r="G66" i="2"/>
  <c r="G20" i="2"/>
  <c r="G97" i="2"/>
  <c r="G109" i="2"/>
  <c r="G43" i="2"/>
  <c r="G42" i="2" s="1"/>
  <c r="G138" i="2" l="1"/>
  <c r="G80" i="2" l="1"/>
  <c r="J118" i="2" l="1"/>
  <c r="J88" i="2" s="1"/>
  <c r="J87" i="2" s="1"/>
  <c r="K118" i="2"/>
  <c r="K88" i="2" s="1"/>
  <c r="K87" i="2" s="1"/>
  <c r="L118" i="2"/>
  <c r="L88" i="2" s="1"/>
  <c r="L87" i="2" s="1"/>
  <c r="J131" i="2"/>
  <c r="J129" i="2" s="1"/>
  <c r="K131" i="2"/>
  <c r="K129" i="2" s="1"/>
  <c r="L131" i="2"/>
  <c r="L129" i="2" s="1"/>
  <c r="G182" i="2" l="1"/>
  <c r="G181" i="2" l="1"/>
  <c r="G180" i="2" s="1"/>
  <c r="G142" i="2"/>
  <c r="G140" i="2"/>
  <c r="G135" i="2" l="1"/>
  <c r="G175" i="2"/>
  <c r="G88" i="2" l="1"/>
  <c r="G87" i="2" s="1"/>
  <c r="G157" i="2" l="1"/>
  <c r="G74" i="2"/>
  <c r="G10" i="2" l="1"/>
  <c r="G9" i="2" s="1"/>
  <c r="G7" i="2" l="1"/>
</calcChain>
</file>

<file path=xl/sharedStrings.xml><?xml version="1.0" encoding="utf-8"?>
<sst xmlns="http://schemas.openxmlformats.org/spreadsheetml/2006/main" count="766" uniqueCount="210">
  <si>
    <t>Наименование</t>
  </si>
  <si>
    <t>Мин</t>
  </si>
  <si>
    <t>Рз</t>
  </si>
  <si>
    <t>ПР</t>
  </si>
  <si>
    <t>ЦСР</t>
  </si>
  <si>
    <t>ВР</t>
  </si>
  <si>
    <t>Всего</t>
  </si>
  <si>
    <t>Муниципальное учреждение «Отдел культуры местной администрации Чегемского муниципального района»</t>
  </si>
  <si>
    <t>01</t>
  </si>
  <si>
    <t>03</t>
  </si>
  <si>
    <t>04</t>
  </si>
  <si>
    <t>05</t>
  </si>
  <si>
    <t>06</t>
  </si>
  <si>
    <t>07</t>
  </si>
  <si>
    <t>02</t>
  </si>
  <si>
    <t>09</t>
  </si>
  <si>
    <t>08</t>
  </si>
  <si>
    <t>руб.</t>
  </si>
  <si>
    <t>13</t>
  </si>
  <si>
    <t>12</t>
  </si>
  <si>
    <t>ОСХ</t>
  </si>
  <si>
    <t>УМИиЗР</t>
  </si>
  <si>
    <t>ЖКХ</t>
  </si>
  <si>
    <t>местный бюджет</t>
  </si>
  <si>
    <t>доп.образ.</t>
  </si>
  <si>
    <t>аппарат УО</t>
  </si>
  <si>
    <t>бухгалтерия и рес. Центр</t>
  </si>
  <si>
    <t>ДМШ</t>
  </si>
  <si>
    <t>отдел культуры</t>
  </si>
  <si>
    <t xml:space="preserve">бухгалтерия </t>
  </si>
  <si>
    <t>газета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</si>
  <si>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</si>
  <si>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Взнос в Ассоциацию "Совет Муниципальных образований КБР"</t>
  </si>
  <si>
    <t>Выплаты доплат к пенсиям лицам замещавшим должность муниципальной службы</t>
  </si>
  <si>
    <t>9690090019</t>
  </si>
  <si>
    <t>7810090019</t>
  </si>
  <si>
    <t>7820090019</t>
  </si>
  <si>
    <t>0220270120</t>
  </si>
  <si>
    <t>0220275190</t>
  </si>
  <si>
    <t>0220290059</t>
  </si>
  <si>
    <t>0240190059</t>
  </si>
  <si>
    <t>0250390019</t>
  </si>
  <si>
    <t>9990070090</t>
  </si>
  <si>
    <t>99900F2600</t>
  </si>
  <si>
    <t>9990070100</t>
  </si>
  <si>
    <t>1110290059</t>
  </si>
  <si>
    <t>1140190019</t>
  </si>
  <si>
    <t>2320290059</t>
  </si>
  <si>
    <t>9390090019</t>
  </si>
  <si>
    <t>3810690019</t>
  </si>
  <si>
    <t>9990059300</t>
  </si>
  <si>
    <t>15Г0099998</t>
  </si>
  <si>
    <t>7710092794</t>
  </si>
  <si>
    <t>9990090019</t>
  </si>
  <si>
    <t>1010390019</t>
  </si>
  <si>
    <t>0530190019</t>
  </si>
  <si>
    <t>71000Н0600</t>
  </si>
  <si>
    <t>9990070110</t>
  </si>
  <si>
    <t>1340290019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</si>
  <si>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</si>
  <si>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Расходы на обеспечение деятельности (оказание услуг) муниципальных учреждений</t>
  </si>
  <si>
    <t>Пополнение фондов школьных библиотек образовательных учреждений</t>
  </si>
  <si>
    <t>Субвенции на выплату единовременного пособия при всех формах устройства детей, лишенных родительского попечения, в семью</t>
  </si>
  <si>
    <t>3920520540</t>
  </si>
  <si>
    <t>02403Н0380</t>
  </si>
  <si>
    <t>МКУ "КСП" - Чегемского муниципального района</t>
  </si>
  <si>
    <t>Местная администрация Чегемского муниципального района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</si>
  <si>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</si>
  <si>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9990071210</t>
  </si>
  <si>
    <t>71000Н0730</t>
  </si>
  <si>
    <t>Единовременная выплата при присвоении звания "Почетный гражданин Чегемского района"</t>
  </si>
  <si>
    <t>100</t>
  </si>
  <si>
    <t>200</t>
  </si>
  <si>
    <t>800</t>
  </si>
  <si>
    <t>300</t>
  </si>
  <si>
    <t>ОБЩЕГОСУДАРСТВЕННЫЕ ВОПРОСЫ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</si>
  <si>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</si>
  <si>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</si>
  <si>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</si>
  <si>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бщегосударственные вопросы</t>
  </si>
  <si>
    <t>10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</si>
  <si>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</si>
  <si>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</si>
  <si>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закупка товаров , работ и услуг для государственных ( муниципальных ) нужд</t>
  </si>
  <si>
    <t>Иные бюджетные ассигнования</t>
  </si>
  <si>
    <t>Реализация  мероприятий программы в рамках подпрограммы " Градостроительная деятельность"</t>
  </si>
  <si>
    <t>Расходы  на обеспечение функций государственных органов, втом числе территориальных органов , в  рамках подпрограммы "Повышение эффективности управления муниципальным имуществом и приватизации"</t>
  </si>
  <si>
    <t>Осуществление выплат Почетным гражданам муниципальных образований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</si>
  <si>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</si>
  <si>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</si>
  <si>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</si>
  <si>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Расходы на обеспечение функций государственных органов, в том числе территориальных органов" Обеспечение повседневного функционирования подаразделений МЧС Росии"</t>
  </si>
  <si>
    <t>НАЦИОНАЛЬНАЯ ЭКОНОМИКА</t>
  </si>
  <si>
    <t>Расходы на обеспечения фнкций государственных органов, в том числе территориальных органов, в программе "Обеспечение реализации мунципальной программы" Муниципальная программа развития сельского хозяйства и расширения рынков сельскохозяйственной продукции, сырья и продовольствия"</t>
  </si>
  <si>
    <t>Сельское хозяйство и рыболовство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</si>
  <si>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</si>
  <si>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</si>
  <si>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ОБРАЗОВАНИЕ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</si>
  <si>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</si>
  <si>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</si>
  <si>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Закупка товаров , работ и услуг для государственных ( муниципальных ) нужд</t>
  </si>
  <si>
    <t>КУЛЬТУРА КИНЕМАТОГРАФИЯ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</si>
  <si>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</si>
  <si>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</si>
  <si>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СОЦИАЛЬНАЯ ПОЛИТИКА</t>
  </si>
  <si>
    <t>Другие вопросы в облости социальной политики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</si>
  <si>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</si>
  <si>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Социальное обеспечение  и иные выплаты населению</t>
  </si>
  <si>
    <t>Муниципальное казенное  учреждение «Управление образования местной администрации Чегемского муниципального района»</t>
  </si>
  <si>
    <t>Дошкольное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</si>
  <si>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 в рамках подпрограммы " Содействие развитию дошкольного  и общего образования".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</si>
  <si>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</si>
  <si>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</si>
  <si>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Общее образование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</si>
  <si>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</si>
  <si>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</si>
  <si>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Другие вопросы в облости образования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</si>
  <si>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</si>
  <si>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</si>
  <si>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</si>
  <si>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</si>
  <si>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Молодежная политика и оздоровление детей</t>
  </si>
  <si>
    <t>Расходы на обеспечение деятельности (оказание услуг) муниципальных учреждений в рамках подпрограммы " Развитие дополнительного образования детей и реализация мероприятий молодежной политики"</t>
  </si>
  <si>
    <t>Расходы на обеспечение деятельности (оказание услуг) муниципальных учреждений в рамках подпрограммы " Наследие"</t>
  </si>
  <si>
    <t>Закупка товаров , работ и услуг для государственных (муниципальных ) нужд</t>
  </si>
  <si>
    <t>Закупка товаров , работ и услуг для государственных  (муниципальных ) нужд</t>
  </si>
  <si>
    <t>Средства массовой информации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</si>
  <si>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</si>
  <si>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</si>
  <si>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11</t>
  </si>
  <si>
    <t>14</t>
  </si>
  <si>
    <t>Содержание комиссий по делам несовершеннолетних и защите их прав</t>
  </si>
  <si>
    <t>1310390059</t>
  </si>
  <si>
    <t>Расходы на обеспечение функций государственных органов, в том числе территориальных органов, в рамках обеспечения функционирования аппарата местной администрации</t>
  </si>
  <si>
    <t>В том числе объем условно утвержденных расходов</t>
  </si>
  <si>
    <t>Выплаты вознаграждений спортсменам</t>
  </si>
  <si>
    <t>0240180070</t>
  </si>
  <si>
    <t>0240596057</t>
  </si>
  <si>
    <t>4620192100</t>
  </si>
  <si>
    <t>02401М9400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</si>
  <si>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</si>
  <si>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</si>
  <si>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Расходы на обеспечение деятельности (оказание услуг) муниципальных учреждений, подпрограммы " Развитие физической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</si>
  <si>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1540199998</t>
  </si>
  <si>
    <t>400</t>
  </si>
  <si>
    <t>Реализация мероприятий федеральной целевой программы «Развитие физической культуры и спорта в Российской Федерации на 2016 - 2020 годы» в Кабардино-Балкарской Республике</t>
  </si>
  <si>
    <t>9620090019</t>
  </si>
  <si>
    <t>Расходы на обеспечение функций государственных органов, в том числе территориальных органов</t>
  </si>
  <si>
    <t>Совет местного самоупраления</t>
  </si>
  <si>
    <t>Совет местного самоупраления Чегемского муниципального района</t>
  </si>
  <si>
    <t>1310374000</t>
  </si>
  <si>
    <t>Муниципальное учреждение "Комитет по физической культуре, спорту и туризму Местной администрации Чегемского муниципального района"</t>
  </si>
  <si>
    <t>13201Н04400</t>
  </si>
  <si>
    <t>Иные бюджетные ассигнований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</si>
  <si>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</si>
  <si>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</si>
  <si>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0240170120</t>
  </si>
  <si>
    <t>022Е250970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</si>
  <si>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</si>
  <si>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</t>
  </si>
  <si>
    <t>Жилищно-коммунальное хозяйство</t>
  </si>
  <si>
    <t>4610162160</t>
  </si>
  <si>
    <t>600</t>
  </si>
  <si>
    <t>Субвенции бюджетам муниципальных образований на отлов животных без владльцев</t>
  </si>
  <si>
    <t xml:space="preserve"> МП «Поддержка социально ориентированных некоммерческих организаций Чегемского муниципального района »</t>
  </si>
  <si>
    <t>9090051200</t>
  </si>
  <si>
    <t>9990071220</t>
  </si>
  <si>
    <t>Субвенции бюджетам муниципальных районов на осуществление полномочий по составлению списков кандидатов в присяжные заседатели</t>
  </si>
  <si>
    <t>0220270880</t>
  </si>
  <si>
    <t>25Ф0190019</t>
  </si>
  <si>
    <t>0240199997</t>
  </si>
  <si>
    <t xml:space="preserve"> Профилактика безнадзорности  правонарушений несовершеннолетних</t>
  </si>
  <si>
    <t>Реализация мероприятий программы Гармонизация межэтнических отношений и укрепление единства российской нации в Чегемском муниципальном районе на 2016-2020 годы</t>
  </si>
  <si>
    <t>Профилактка правонарушений (Противодействие терроризму)</t>
  </si>
  <si>
    <t>0240199998</t>
  </si>
  <si>
    <t>02202L3030</t>
  </si>
  <si>
    <t>02202L3040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</si>
  <si>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</si>
  <si>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</si>
  <si>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02401 М9400</t>
  </si>
  <si>
    <t>0550070550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</si>
  <si>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</si>
  <si>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Профилактика безнадзорности и правонарушений несовершеннолетних</t>
  </si>
  <si>
    <t>Мероприятия по профилактике незаконного потребления наркотических средств и психотропных веществ, наркомании</t>
  </si>
  <si>
    <t>Ведомственная структура расходов местного бюджета на 2021 год и на плановый период 2022 и 2023 годов</t>
  </si>
  <si>
    <t xml:space="preserve">Резервный фонд Местной администрации </t>
  </si>
  <si>
    <t>Дотации на выравнивание бюджетной обеспеченности</t>
  </si>
  <si>
    <t>Муниципальное учреждение «Управление финансами Чегемского муниципального района»</t>
  </si>
  <si>
    <t>Финансовая помощь муниципальным образованиям</t>
  </si>
  <si>
    <t xml:space="preserve">                                                                                                                                            Приложение № 4</t>
  </si>
  <si>
    <t>1011290019</t>
  </si>
  <si>
    <t>9990054690</t>
  </si>
  <si>
    <t>Проведение Всероссийской переписи населения</t>
  </si>
  <si>
    <t>МП" Противодействие коррупции в Чегемском муниципальном районе"</t>
  </si>
  <si>
    <t>500</t>
  </si>
  <si>
    <t>39Б0170010</t>
  </si>
  <si>
    <t>0220275180</t>
  </si>
  <si>
    <t>3920390019</t>
  </si>
  <si>
    <t>05212S4009</t>
  </si>
  <si>
    <t>052F552430</t>
  </si>
  <si>
    <t>0599994009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</si>
  <si>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</si>
  <si>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>Строительство и реконструкция (модернизация) объектов питьевого водоснабжения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</si>
  <si>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</si>
  <si>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МП " Молодежь Чегемского района на 2021-2023 годы "</t>
  </si>
  <si>
    <t>МП " Гармонизация межэтнических отношений  и укрепление единства российской нации в Чегемском муниципальном районе КБР " на 2021-2025 годы</t>
  </si>
  <si>
    <t xml:space="preserve">                                                                                                к решению  Совета местного самоуправления</t>
  </si>
  <si>
    <t>Субсидия на финасирование муниципальной программы напрвленной на цели развития физической культуры и спорта</t>
  </si>
  <si>
    <t>13103S4000</t>
  </si>
  <si>
    <t xml:space="preserve">                                                                            Чегемского муниципального района  от 28.07.2021 г. № 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</si>
</sst>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9" tint="-0.24997711111789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2" fontId="1" fillId="0" borderId="1" xfId="0" applyNumberFormat="1" applyFont="1" applyFill="1" applyBorder="1" applyAlignment="1">
      <alignment vertical="center"/>
    </xf>
    <xf numFmtId="0" fontId="2" fillId="0" borderId="0" xfId="0" applyFont="1"/>
    <xf numFmtId="0" fontId="1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3" fillId="2" borderId="0" xfId="0" applyFont="1" applyFill="1"/>
    <xf numFmtId="0" fontId="3" fillId="0" borderId="0" xfId="0" applyFont="1"/>
    <xf numFmtId="2" fontId="2" fillId="0" borderId="0" xfId="0" applyNumberFormat="1" applyFont="1" applyFill="1"/>
    <xf numFmtId="2" fontId="1" fillId="0" borderId="0" xfId="0" applyNumberFormat="1" applyFont="1" applyFill="1"/>
    <xf numFmtId="2" fontId="2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2" fontId="9" fillId="0" borderId="1" xfId="0" applyNumberFormat="1" applyFont="1" applyFill="1" applyBorder="1" applyAlignment="1">
      <alignment vertical="center"/>
    </xf>
    <xf numFmtId="0" fontId="1" fillId="0" borderId="0" xfId="0" quotePrefix="1" applyFont="1"/>
    <xf numFmtId="2" fontId="10" fillId="0" borderId="1" xfId="0" applyNumberFormat="1" applyFont="1" applyFill="1" applyBorder="1" applyAlignment="1">
      <alignment vertical="center"/>
    </xf>
    <xf numFmtId="0" fontId="9" fillId="0" borderId="0" xfId="0" applyFont="1"/>
    <xf numFmtId="49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>
      <alignment vertical="center"/>
    </xf>
    <xf numFmtId="0" fontId="11" fillId="0" borderId="0" xfId="0" applyFont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/>
    </xf>
    <xf numFmtId="2" fontId="11" fillId="2" borderId="1" xfId="0" applyNumberFormat="1" applyFont="1" applyFill="1" applyBorder="1" applyAlignment="1">
      <alignment vertical="center"/>
    </xf>
    <xf numFmtId="0" fontId="11" fillId="2" borderId="0" xfId="0" applyFont="1" applyFill="1"/>
    <xf numFmtId="0" fontId="11" fillId="0" borderId="1" xfId="0" applyFont="1" applyFill="1" applyBorder="1" applyAlignment="1">
      <alignment wrapText="1"/>
    </xf>
    <xf numFmtId="2" fontId="11" fillId="0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vertical="center"/>
    </xf>
    <xf numFmtId="2" fontId="12" fillId="0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zoomScale="80" zoomScaleNormal="80" workbookViewId="0">
      <selection activeCell="T9" sqref="T9"/>
    </sheetView>
  </sheetViews>
  <sheetFormatPr defaultRowHeight="15" x14ac:dyDescent="0.25"/>
  <cols>
    <col min="1" max="1" width="27.5703125" style="1" customWidth="1"/>
    <col min="2" max="2" width="4.7109375" style="1" customWidth="1"/>
    <col min="3" max="3" width="3.5703125" style="1" customWidth="1"/>
    <col min="4" max="4" width="3.42578125" style="1" customWidth="1"/>
    <col min="5" max="5" width="13" style="1" bestFit="1" customWidth="1"/>
    <col min="6" max="6" width="4.28515625" style="1" bestFit="1" customWidth="1"/>
    <col min="7" max="7" width="14.28515625" style="34" bestFit="1" customWidth="1"/>
    <col min="8" max="8" width="13.28515625" style="34" customWidth="1"/>
    <col min="9" max="9" width="14.28515625" style="34" bestFit="1" customWidth="1"/>
    <col min="10" max="10" width="0" style="1" hidden="1" customWidth="1"/>
    <col min="11" max="11" width="11.5703125" style="1" hidden="1" customWidth="1"/>
    <col min="12" max="12" width="0" style="1" hidden="1" customWidth="1"/>
    <col min="13" max="16384" width="9.140625" style="1"/>
  </cols>
  <sheetData>
    <row r="1" spans="1:12" x14ac:dyDescent="0.25">
      <c r="A1" s="5" t="s">
        <v>189</v>
      </c>
      <c r="B1" s="5"/>
      <c r="C1" s="5"/>
      <c r="D1" s="5"/>
      <c r="E1" s="5"/>
      <c r="F1" s="5"/>
      <c r="G1" s="33"/>
      <c r="H1" s="33"/>
    </row>
    <row r="2" spans="1:12" x14ac:dyDescent="0.25">
      <c r="A2" s="5" t="s">
        <v>206</v>
      </c>
      <c r="B2" s="5"/>
      <c r="C2" s="5"/>
      <c r="D2" s="5"/>
      <c r="E2" s="5"/>
      <c r="F2" s="5"/>
      <c r="G2" s="33"/>
      <c r="H2" s="33"/>
    </row>
    <row r="3" spans="1:12" x14ac:dyDescent="0.25">
      <c r="A3" s="5" t="s">
        <v>209</v>
      </c>
      <c r="B3" s="5"/>
      <c r="C3" s="5"/>
      <c r="D3" s="5"/>
      <c r="E3" s="5"/>
      <c r="F3" s="5"/>
      <c r="G3" s="33"/>
      <c r="H3" s="33"/>
    </row>
    <row r="4" spans="1:12" x14ac:dyDescent="0.25">
      <c r="A4" s="1" t="s">
        <v>184</v>
      </c>
    </row>
    <row r="5" spans="1:12" x14ac:dyDescent="0.25">
      <c r="A5" s="1" t="s">
        <v>17</v>
      </c>
    </row>
    <row r="6" spans="1:12" x14ac:dyDescent="0.25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51">
        <v>2021</v>
      </c>
      <c r="H6" s="51">
        <v>2022</v>
      </c>
      <c r="I6" s="51">
        <v>2023</v>
      </c>
    </row>
    <row r="7" spans="1:12" x14ac:dyDescent="0.25">
      <c r="A7" s="7" t="s">
        <v>6</v>
      </c>
      <c r="B7" s="8"/>
      <c r="C7" s="8"/>
      <c r="D7" s="8"/>
      <c r="E7" s="8"/>
      <c r="F7" s="8"/>
      <c r="G7" s="35">
        <f>G9+G74+G80+G87+G144+G157+G180</f>
        <v>981092593.25</v>
      </c>
      <c r="H7" s="35">
        <f>H8+H9+H74+H87+H157+H180+H80+H144</f>
        <v>963586745</v>
      </c>
      <c r="I7" s="35">
        <f>I8+I9+I74+I87+I157+I180+I80+I144</f>
        <v>985144087</v>
      </c>
    </row>
    <row r="8" spans="1:12" ht="30" x14ac:dyDescent="0.25">
      <c r="A8" s="9" t="s">
        <v>134</v>
      </c>
      <c r="B8" s="10"/>
      <c r="C8" s="10"/>
      <c r="D8" s="10"/>
      <c r="E8" s="10"/>
      <c r="F8" s="10"/>
      <c r="G8" s="36"/>
      <c r="H8" s="36">
        <v>14547960</v>
      </c>
      <c r="I8" s="36">
        <v>29637414</v>
      </c>
    </row>
    <row r="9" spans="1:12" ht="43.5" x14ac:dyDescent="0.25">
      <c r="A9" s="11" t="s">
        <v>66</v>
      </c>
      <c r="B9" s="12">
        <v>803</v>
      </c>
      <c r="C9" s="12"/>
      <c r="D9" s="12"/>
      <c r="E9" s="12"/>
      <c r="F9" s="12"/>
      <c r="G9" s="37">
        <f>G10+G42+G48+G53+G62+G63+G64+G66+G19+G18+G72</f>
        <v>100120658</v>
      </c>
      <c r="H9" s="37">
        <f t="shared" ref="H9:L9" si="0">H10+H42+H48+H53+H62+H63+H64+H66+H19+H18</f>
        <v>82050958</v>
      </c>
      <c r="I9" s="37">
        <f t="shared" si="0"/>
        <v>84599246</v>
      </c>
      <c r="J9" s="37">
        <f t="shared" si="0"/>
        <v>376800</v>
      </c>
      <c r="K9" s="37">
        <f t="shared" si="0"/>
        <v>376800</v>
      </c>
      <c r="L9" s="37">
        <f t="shared" si="0"/>
        <v>376800</v>
      </c>
    </row>
    <row r="10" spans="1:12" ht="29.25" x14ac:dyDescent="0.25">
      <c r="A10" s="11" t="s">
        <v>75</v>
      </c>
      <c r="B10" s="12">
        <v>803</v>
      </c>
      <c r="C10" s="13" t="s">
        <v>8</v>
      </c>
      <c r="D10" s="12"/>
      <c r="E10" s="12"/>
      <c r="F10" s="12"/>
      <c r="G10" s="37">
        <f>G11+G20</f>
        <v>56344353</v>
      </c>
      <c r="H10" s="37">
        <f t="shared" ref="H10:I10" si="1">H11+H20</f>
        <v>53253108</v>
      </c>
      <c r="I10" s="37">
        <f t="shared" si="1"/>
        <v>55840408</v>
      </c>
      <c r="J10" s="2"/>
    </row>
    <row r="11" spans="1:12" ht="120" x14ac:dyDescent="0.25">
      <c r="A11" s="14" t="s">
        <v>76</v>
      </c>
      <c r="B11" s="16">
        <v>803</v>
      </c>
      <c r="C11" s="15" t="s">
        <v>8</v>
      </c>
      <c r="D11" s="15" t="s">
        <v>10</v>
      </c>
      <c r="E11" s="15"/>
      <c r="F11" s="15"/>
      <c r="G11" s="47">
        <f>G12+G14</f>
        <v>46482590</v>
      </c>
      <c r="H11" s="47">
        <f t="shared" ref="H11:I11" si="2">H12+H14</f>
        <v>44494045</v>
      </c>
      <c r="I11" s="47">
        <f t="shared" si="2"/>
        <v>44494045</v>
      </c>
    </row>
    <row r="12" spans="1:12" ht="135" x14ac:dyDescent="0.25">
      <c r="A12" s="14" t="s">
        <v>82</v>
      </c>
      <c r="B12" s="16">
        <v>803</v>
      </c>
      <c r="C12" s="15" t="s">
        <v>8</v>
      </c>
      <c r="D12" s="15" t="s">
        <v>10</v>
      </c>
      <c r="E12" s="15" t="s">
        <v>35</v>
      </c>
      <c r="F12" s="15"/>
      <c r="G12" s="4">
        <f>G13</f>
        <v>6068725</v>
      </c>
      <c r="H12" s="4">
        <f t="shared" ref="H12:I12" si="3">H13</f>
        <v>6068725</v>
      </c>
      <c r="I12" s="4">
        <f t="shared" si="3"/>
        <v>6068725</v>
      </c>
    </row>
    <row r="13" spans="1:12" ht="150" x14ac:dyDescent="0.25">
      <c r="A13" s="14" t="s">
        <v>81</v>
      </c>
      <c r="B13" s="16">
        <v>803</v>
      </c>
      <c r="C13" s="15" t="s">
        <v>8</v>
      </c>
      <c r="D13" s="15" t="s">
        <v>10</v>
      </c>
      <c r="E13" s="15" t="s">
        <v>35</v>
      </c>
      <c r="F13" s="15" t="s">
        <v>71</v>
      </c>
      <c r="G13" s="4">
        <v>6068725</v>
      </c>
      <c r="H13" s="4">
        <v>6068725</v>
      </c>
      <c r="I13" s="4">
        <v>6068725</v>
      </c>
    </row>
    <row r="14" spans="1:12" ht="105" x14ac:dyDescent="0.25">
      <c r="A14" s="14" t="s">
        <v>133</v>
      </c>
      <c r="B14" s="16">
        <v>803</v>
      </c>
      <c r="C14" s="15" t="s">
        <v>8</v>
      </c>
      <c r="D14" s="15" t="s">
        <v>10</v>
      </c>
      <c r="E14" s="15" t="s">
        <v>36</v>
      </c>
      <c r="F14" s="15"/>
      <c r="G14" s="4">
        <f>G15+G16+G17</f>
        <v>40413865</v>
      </c>
      <c r="H14" s="4">
        <f t="shared" ref="H14:I14" si="4">H15+H16+H17</f>
        <v>38425320</v>
      </c>
      <c r="I14" s="4">
        <f t="shared" si="4"/>
        <v>38425320</v>
      </c>
    </row>
    <row r="15" spans="1:12" ht="150" x14ac:dyDescent="0.25">
      <c r="A15" s="14" t="s">
        <v>81</v>
      </c>
      <c r="B15" s="16">
        <v>803</v>
      </c>
      <c r="C15" s="15" t="s">
        <v>8</v>
      </c>
      <c r="D15" s="15" t="s">
        <v>10</v>
      </c>
      <c r="E15" s="15" t="s">
        <v>36</v>
      </c>
      <c r="F15" s="15" t="s">
        <v>71</v>
      </c>
      <c r="G15" s="4">
        <v>22688920</v>
      </c>
      <c r="H15" s="4">
        <v>22688920</v>
      </c>
      <c r="I15" s="4">
        <v>22688920</v>
      </c>
    </row>
    <row r="16" spans="1:12" ht="45" x14ac:dyDescent="0.25">
      <c r="A16" s="14" t="s">
        <v>100</v>
      </c>
      <c r="B16" s="16">
        <v>803</v>
      </c>
      <c r="C16" s="15" t="s">
        <v>8</v>
      </c>
      <c r="D16" s="15" t="s">
        <v>10</v>
      </c>
      <c r="E16" s="15" t="s">
        <v>36</v>
      </c>
      <c r="F16" s="15" t="s">
        <v>72</v>
      </c>
      <c r="G16" s="4">
        <f>17983945-1800000</f>
        <v>16183945</v>
      </c>
      <c r="H16" s="4">
        <f t="shared" ref="H16:I16" si="5">14195400</f>
        <v>14195400</v>
      </c>
      <c r="I16" s="4">
        <f t="shared" si="5"/>
        <v>14195400</v>
      </c>
      <c r="J16" s="4">
        <v>13558200</v>
      </c>
      <c r="K16" s="4">
        <v>13558200</v>
      </c>
      <c r="L16" s="4">
        <v>13558200</v>
      </c>
    </row>
    <row r="17" spans="1:13" ht="28.5" customHeight="1" x14ac:dyDescent="0.25">
      <c r="A17" s="14" t="s">
        <v>84</v>
      </c>
      <c r="B17" s="16">
        <v>803</v>
      </c>
      <c r="C17" s="15" t="s">
        <v>8</v>
      </c>
      <c r="D17" s="15" t="s">
        <v>10</v>
      </c>
      <c r="E17" s="15" t="s">
        <v>36</v>
      </c>
      <c r="F17" s="15" t="s">
        <v>73</v>
      </c>
      <c r="G17" s="4">
        <v>1541000</v>
      </c>
      <c r="H17" s="4">
        <v>1541000</v>
      </c>
      <c r="I17" s="4">
        <v>1541000</v>
      </c>
      <c r="J17" s="4">
        <v>1541000</v>
      </c>
      <c r="K17" s="4">
        <v>1541000</v>
      </c>
      <c r="L17" s="4">
        <v>1541000</v>
      </c>
      <c r="M17" s="62"/>
    </row>
    <row r="18" spans="1:13" s="62" customFormat="1" ht="99" customHeight="1" x14ac:dyDescent="0.25">
      <c r="A18" s="58" t="s">
        <v>167</v>
      </c>
      <c r="B18" s="59">
        <v>803</v>
      </c>
      <c r="C18" s="60" t="s">
        <v>8</v>
      </c>
      <c r="D18" s="60" t="s">
        <v>11</v>
      </c>
      <c r="E18" s="60" t="s">
        <v>165</v>
      </c>
      <c r="F18" s="60" t="s">
        <v>72</v>
      </c>
      <c r="G18" s="61">
        <v>7048</v>
      </c>
      <c r="H18" s="61">
        <v>41903</v>
      </c>
      <c r="I18" s="61">
        <v>2891</v>
      </c>
    </row>
    <row r="19" spans="1:13" s="62" customFormat="1" ht="44.25" customHeight="1" x14ac:dyDescent="0.25">
      <c r="A19" s="73" t="s">
        <v>185</v>
      </c>
      <c r="B19" s="74">
        <v>892</v>
      </c>
      <c r="C19" s="75" t="s">
        <v>8</v>
      </c>
      <c r="D19" s="75" t="s">
        <v>129</v>
      </c>
      <c r="E19" s="75" t="s">
        <v>63</v>
      </c>
      <c r="F19" s="75"/>
      <c r="G19" s="47">
        <v>2000000</v>
      </c>
      <c r="H19" s="47">
        <v>2000000</v>
      </c>
      <c r="I19" s="47">
        <v>2000000</v>
      </c>
      <c r="M19" s="1"/>
    </row>
    <row r="20" spans="1:13" ht="37.5" customHeight="1" x14ac:dyDescent="0.25">
      <c r="A20" s="14" t="s">
        <v>79</v>
      </c>
      <c r="B20" s="16">
        <v>803</v>
      </c>
      <c r="C20" s="15" t="s">
        <v>8</v>
      </c>
      <c r="D20" s="15" t="s">
        <v>18</v>
      </c>
      <c r="E20" s="15"/>
      <c r="F20" s="15"/>
      <c r="G20" s="47">
        <f>G25+G27+G29+G32+G33+G35+G37+G40+G23+G21</f>
        <v>9861763</v>
      </c>
      <c r="H20" s="47">
        <f t="shared" ref="H20:I20" si="6">H25+H27+H29+H32+H33+H35+H37+H40+H23</f>
        <v>8759063</v>
      </c>
      <c r="I20" s="47">
        <f t="shared" si="6"/>
        <v>11346363</v>
      </c>
    </row>
    <row r="21" spans="1:13" ht="37.5" customHeight="1" x14ac:dyDescent="0.25">
      <c r="A21" s="14" t="s">
        <v>192</v>
      </c>
      <c r="B21" s="16">
        <v>803</v>
      </c>
      <c r="C21" s="15" t="s">
        <v>8</v>
      </c>
      <c r="D21" s="15" t="s">
        <v>18</v>
      </c>
      <c r="E21" s="15" t="s">
        <v>191</v>
      </c>
      <c r="F21" s="15"/>
      <c r="G21" s="47">
        <f>G22</f>
        <v>1018200</v>
      </c>
      <c r="H21" s="47">
        <f t="shared" ref="H21:I21" si="7">H22</f>
        <v>0</v>
      </c>
      <c r="I21" s="47">
        <f t="shared" si="7"/>
        <v>0</v>
      </c>
    </row>
    <row r="22" spans="1:13" ht="37.5" customHeight="1" x14ac:dyDescent="0.25">
      <c r="A22" s="14" t="s">
        <v>192</v>
      </c>
      <c r="B22" s="16">
        <v>803</v>
      </c>
      <c r="C22" s="15" t="s">
        <v>8</v>
      </c>
      <c r="D22" s="15" t="s">
        <v>18</v>
      </c>
      <c r="E22" s="15" t="s">
        <v>191</v>
      </c>
      <c r="F22" s="15" t="s">
        <v>72</v>
      </c>
      <c r="G22" s="54">
        <v>1018200</v>
      </c>
      <c r="H22" s="47">
        <v>0</v>
      </c>
      <c r="I22" s="47">
        <v>0</v>
      </c>
    </row>
    <row r="23" spans="1:13" ht="82.5" customHeight="1" x14ac:dyDescent="0.25">
      <c r="A23" s="14" t="s">
        <v>164</v>
      </c>
      <c r="B23" s="16">
        <v>803</v>
      </c>
      <c r="C23" s="15" t="s">
        <v>8</v>
      </c>
      <c r="D23" s="15" t="s">
        <v>18</v>
      </c>
      <c r="E23" s="15" t="s">
        <v>161</v>
      </c>
      <c r="F23" s="15"/>
      <c r="G23" s="54">
        <f>G24</f>
        <v>100000</v>
      </c>
      <c r="H23" s="47"/>
      <c r="I23" s="47"/>
    </row>
    <row r="24" spans="1:13" ht="85.5" customHeight="1" x14ac:dyDescent="0.25">
      <c r="A24" s="14" t="s">
        <v>164</v>
      </c>
      <c r="B24" s="16">
        <v>803</v>
      </c>
      <c r="C24" s="15" t="s">
        <v>8</v>
      </c>
      <c r="D24" s="15" t="s">
        <v>18</v>
      </c>
      <c r="E24" s="15" t="s">
        <v>161</v>
      </c>
      <c r="F24" s="15" t="s">
        <v>162</v>
      </c>
      <c r="G24" s="47">
        <v>100000</v>
      </c>
      <c r="H24" s="47"/>
      <c r="I24" s="47"/>
    </row>
    <row r="25" spans="1:13" ht="75" x14ac:dyDescent="0.25">
      <c r="A25" s="14" t="s">
        <v>85</v>
      </c>
      <c r="B25" s="16">
        <v>803</v>
      </c>
      <c r="C25" s="15" t="s">
        <v>8</v>
      </c>
      <c r="D25" s="15" t="s">
        <v>18</v>
      </c>
      <c r="E25" s="15" t="s">
        <v>51</v>
      </c>
      <c r="F25" s="15"/>
      <c r="G25" s="47">
        <v>1500000</v>
      </c>
      <c r="H25" s="47">
        <v>1500000</v>
      </c>
      <c r="I25" s="47">
        <v>1500000</v>
      </c>
      <c r="J25" s="56">
        <v>1500000</v>
      </c>
      <c r="K25" s="56">
        <v>1500000</v>
      </c>
      <c r="L25" s="56">
        <v>1500000</v>
      </c>
    </row>
    <row r="26" spans="1:13" ht="45" x14ac:dyDescent="0.25">
      <c r="A26" s="14" t="s">
        <v>100</v>
      </c>
      <c r="B26" s="16">
        <v>803</v>
      </c>
      <c r="C26" s="15" t="s">
        <v>8</v>
      </c>
      <c r="D26" s="15" t="s">
        <v>18</v>
      </c>
      <c r="E26" s="15" t="s">
        <v>51</v>
      </c>
      <c r="F26" s="15" t="s">
        <v>72</v>
      </c>
      <c r="G26" s="54">
        <v>1500000</v>
      </c>
      <c r="H26" s="47">
        <v>1500000</v>
      </c>
      <c r="I26" s="47">
        <v>1500000</v>
      </c>
    </row>
    <row r="27" spans="1:13" ht="120.75" customHeight="1" x14ac:dyDescent="0.25">
      <c r="A27" s="14" t="s">
        <v>86</v>
      </c>
      <c r="B27" s="16">
        <v>803</v>
      </c>
      <c r="C27" s="15" t="s">
        <v>8</v>
      </c>
      <c r="D27" s="15">
        <v>13</v>
      </c>
      <c r="E27" s="15" t="s">
        <v>49</v>
      </c>
      <c r="F27" s="15"/>
      <c r="G27" s="4">
        <f>G28</f>
        <v>2401935</v>
      </c>
      <c r="H27" s="4">
        <f t="shared" ref="H27:I27" si="8">H28</f>
        <v>2401935</v>
      </c>
      <c r="I27" s="4">
        <f t="shared" si="8"/>
        <v>2401935</v>
      </c>
      <c r="J27" s="1" t="s">
        <v>21</v>
      </c>
    </row>
    <row r="28" spans="1:13" ht="150" x14ac:dyDescent="0.25">
      <c r="A28" s="14" t="s">
        <v>81</v>
      </c>
      <c r="B28" s="16">
        <v>803</v>
      </c>
      <c r="C28" s="15" t="s">
        <v>8</v>
      </c>
      <c r="D28" s="15">
        <v>13</v>
      </c>
      <c r="E28" s="15" t="s">
        <v>49</v>
      </c>
      <c r="F28" s="15" t="s">
        <v>71</v>
      </c>
      <c r="G28" s="54">
        <v>2401935</v>
      </c>
      <c r="H28" s="4">
        <v>2401935</v>
      </c>
      <c r="I28" s="4">
        <v>2401935</v>
      </c>
      <c r="J28" s="1" t="s">
        <v>21</v>
      </c>
    </row>
    <row r="29" spans="1:13" ht="45" x14ac:dyDescent="0.25">
      <c r="A29" s="14" t="s">
        <v>87</v>
      </c>
      <c r="B29" s="16">
        <v>803</v>
      </c>
      <c r="C29" s="15" t="s">
        <v>8</v>
      </c>
      <c r="D29" s="15" t="s">
        <v>18</v>
      </c>
      <c r="E29" s="15" t="s">
        <v>69</v>
      </c>
      <c r="F29" s="15"/>
      <c r="G29" s="47">
        <v>200000</v>
      </c>
      <c r="H29" s="4">
        <v>200000</v>
      </c>
      <c r="I29" s="4">
        <v>200000</v>
      </c>
    </row>
    <row r="30" spans="1:13" ht="66.75" customHeight="1" x14ac:dyDescent="0.25">
      <c r="A30" s="14" t="s">
        <v>70</v>
      </c>
      <c r="B30" s="16">
        <v>803</v>
      </c>
      <c r="C30" s="15" t="s">
        <v>8</v>
      </c>
      <c r="D30" s="15" t="s">
        <v>18</v>
      </c>
      <c r="E30" s="15" t="s">
        <v>69</v>
      </c>
      <c r="F30" s="15" t="s">
        <v>74</v>
      </c>
      <c r="G30" s="47">
        <v>200000</v>
      </c>
      <c r="H30" s="4">
        <v>200000</v>
      </c>
      <c r="I30" s="4">
        <v>200000</v>
      </c>
    </row>
    <row r="31" spans="1:13" ht="45" x14ac:dyDescent="0.25">
      <c r="A31" s="14" t="s">
        <v>32</v>
      </c>
      <c r="B31" s="16">
        <v>803</v>
      </c>
      <c r="C31" s="15" t="s">
        <v>8</v>
      </c>
      <c r="D31" s="15" t="s">
        <v>18</v>
      </c>
      <c r="E31" s="15" t="s">
        <v>52</v>
      </c>
      <c r="F31" s="15"/>
      <c r="G31" s="47">
        <f>G32</f>
        <v>173000</v>
      </c>
      <c r="H31" s="47">
        <v>170000</v>
      </c>
      <c r="I31" s="47">
        <v>170000</v>
      </c>
      <c r="J31" s="56">
        <v>170000</v>
      </c>
      <c r="K31" s="56">
        <v>170000</v>
      </c>
      <c r="L31" s="56">
        <v>170000</v>
      </c>
    </row>
    <row r="32" spans="1:13" ht="30" x14ac:dyDescent="0.25">
      <c r="A32" s="14" t="s">
        <v>84</v>
      </c>
      <c r="B32" s="16">
        <v>803</v>
      </c>
      <c r="C32" s="15" t="s">
        <v>8</v>
      </c>
      <c r="D32" s="15" t="s">
        <v>18</v>
      </c>
      <c r="E32" s="15" t="s">
        <v>52</v>
      </c>
      <c r="F32" s="15" t="s">
        <v>73</v>
      </c>
      <c r="G32" s="47">
        <f>160000+10000+3000</f>
        <v>173000</v>
      </c>
      <c r="H32" s="47">
        <f t="shared" ref="H32:I32" si="9">160000+10000</f>
        <v>170000</v>
      </c>
      <c r="I32" s="47">
        <f t="shared" si="9"/>
        <v>170000</v>
      </c>
    </row>
    <row r="33" spans="1:13" ht="42.75" customHeight="1" x14ac:dyDescent="0.25">
      <c r="A33" s="39" t="s">
        <v>193</v>
      </c>
      <c r="B33" s="16">
        <v>803</v>
      </c>
      <c r="C33" s="15" t="s">
        <v>8</v>
      </c>
      <c r="D33" s="15" t="s">
        <v>18</v>
      </c>
      <c r="E33" s="40" t="s">
        <v>143</v>
      </c>
      <c r="F33" s="15"/>
      <c r="G33" s="54">
        <v>150000</v>
      </c>
      <c r="H33" s="47">
        <v>150000</v>
      </c>
      <c r="I33" s="47">
        <v>150000</v>
      </c>
      <c r="J33" s="56">
        <v>100000</v>
      </c>
      <c r="K33" s="56">
        <v>100000</v>
      </c>
      <c r="L33" s="56">
        <v>100000</v>
      </c>
    </row>
    <row r="34" spans="1:13" ht="42.75" customHeight="1" x14ac:dyDescent="0.25">
      <c r="A34" s="39" t="s">
        <v>193</v>
      </c>
      <c r="B34" s="16">
        <v>803</v>
      </c>
      <c r="C34" s="15" t="s">
        <v>8</v>
      </c>
      <c r="D34" s="15" t="s">
        <v>18</v>
      </c>
      <c r="E34" s="40" t="s">
        <v>143</v>
      </c>
      <c r="F34" s="15" t="s">
        <v>72</v>
      </c>
      <c r="G34" s="47">
        <v>150000</v>
      </c>
      <c r="H34" s="47">
        <v>150000</v>
      </c>
      <c r="I34" s="47">
        <v>150000</v>
      </c>
    </row>
    <row r="35" spans="1:13" ht="123.75" customHeight="1" x14ac:dyDescent="0.25">
      <c r="A35" s="14" t="s">
        <v>106</v>
      </c>
      <c r="B35" s="16">
        <v>803</v>
      </c>
      <c r="C35" s="15" t="s">
        <v>8</v>
      </c>
      <c r="D35" s="15" t="s">
        <v>18</v>
      </c>
      <c r="E35" s="15" t="s">
        <v>53</v>
      </c>
      <c r="F35" s="15"/>
      <c r="G35" s="47">
        <f>G36</f>
        <v>1712828</v>
      </c>
      <c r="H35" s="4">
        <f t="shared" ref="H35:I35" si="10">H36</f>
        <v>1712828</v>
      </c>
      <c r="I35" s="4">
        <f t="shared" si="10"/>
        <v>1712828</v>
      </c>
      <c r="J35" s="1">
        <v>1973084.9326559999</v>
      </c>
      <c r="K35" s="1">
        <v>2012546.63130912</v>
      </c>
      <c r="L35" s="1">
        <v>2052797.5639353024</v>
      </c>
    </row>
    <row r="36" spans="1:13" ht="150" x14ac:dyDescent="0.25">
      <c r="A36" s="14" t="s">
        <v>81</v>
      </c>
      <c r="B36" s="16">
        <v>803</v>
      </c>
      <c r="C36" s="15" t="s">
        <v>8</v>
      </c>
      <c r="D36" s="15" t="s">
        <v>18</v>
      </c>
      <c r="E36" s="15" t="s">
        <v>53</v>
      </c>
      <c r="F36" s="15" t="s">
        <v>71</v>
      </c>
      <c r="G36" s="47">
        <v>1712828</v>
      </c>
      <c r="H36" s="47">
        <v>1712828</v>
      </c>
      <c r="I36" s="47">
        <v>1712828</v>
      </c>
      <c r="J36" s="1">
        <v>1973084.9326559999</v>
      </c>
      <c r="K36" s="1">
        <v>2012546.63130912</v>
      </c>
      <c r="L36" s="1">
        <v>2052797.5639353024</v>
      </c>
      <c r="M36" s="62"/>
    </row>
    <row r="37" spans="1:13" s="62" customFormat="1" ht="195" x14ac:dyDescent="0.25">
      <c r="A37" s="58" t="s">
        <v>59</v>
      </c>
      <c r="B37" s="59">
        <v>803</v>
      </c>
      <c r="C37" s="60" t="s">
        <v>8</v>
      </c>
      <c r="D37" s="60">
        <v>13</v>
      </c>
      <c r="E37" s="60" t="s">
        <v>50</v>
      </c>
      <c r="F37" s="60"/>
      <c r="G37" s="61">
        <f>G38+G39</f>
        <v>2602800</v>
      </c>
      <c r="H37" s="61">
        <f t="shared" ref="H37:I37" si="11">H38+H39</f>
        <v>2621300</v>
      </c>
      <c r="I37" s="61">
        <f t="shared" si="11"/>
        <v>5208600</v>
      </c>
      <c r="M37" s="67"/>
    </row>
    <row r="38" spans="1:13" s="67" customFormat="1" ht="150" x14ac:dyDescent="0.25">
      <c r="A38" s="63" t="s">
        <v>81</v>
      </c>
      <c r="B38" s="64">
        <v>803</v>
      </c>
      <c r="C38" s="65" t="s">
        <v>8</v>
      </c>
      <c r="D38" s="65">
        <v>13</v>
      </c>
      <c r="E38" s="65" t="s">
        <v>50</v>
      </c>
      <c r="F38" s="65" t="s">
        <v>71</v>
      </c>
      <c r="G38" s="66">
        <f>2602800-466200</f>
        <v>2136600</v>
      </c>
      <c r="H38" s="66">
        <v>2621300</v>
      </c>
      <c r="I38" s="61">
        <v>5208600</v>
      </c>
    </row>
    <row r="39" spans="1:13" s="67" customFormat="1" ht="45" x14ac:dyDescent="0.25">
      <c r="A39" s="63" t="s">
        <v>83</v>
      </c>
      <c r="B39" s="64">
        <v>803</v>
      </c>
      <c r="C39" s="65" t="s">
        <v>8</v>
      </c>
      <c r="D39" s="65" t="s">
        <v>18</v>
      </c>
      <c r="E39" s="65" t="s">
        <v>50</v>
      </c>
      <c r="F39" s="65" t="s">
        <v>72</v>
      </c>
      <c r="G39" s="66">
        <v>466200</v>
      </c>
      <c r="H39" s="66">
        <v>0</v>
      </c>
      <c r="I39" s="61">
        <v>0</v>
      </c>
    </row>
    <row r="40" spans="1:13" s="67" customFormat="1" ht="409.5" x14ac:dyDescent="0.25">
      <c r="A40" s="63" t="s">
        <v>67</v>
      </c>
      <c r="B40" s="64">
        <v>803</v>
      </c>
      <c r="C40" s="65" t="s">
        <v>8</v>
      </c>
      <c r="D40" s="65" t="s">
        <v>18</v>
      </c>
      <c r="E40" s="65" t="s">
        <v>68</v>
      </c>
      <c r="F40" s="65"/>
      <c r="G40" s="66">
        <v>3000</v>
      </c>
      <c r="H40" s="66">
        <v>3000</v>
      </c>
      <c r="I40" s="61">
        <v>3000</v>
      </c>
    </row>
    <row r="41" spans="1:13" s="67" customFormat="1" ht="45" x14ac:dyDescent="0.25">
      <c r="A41" s="63" t="s">
        <v>83</v>
      </c>
      <c r="B41" s="64">
        <v>803</v>
      </c>
      <c r="C41" s="65" t="s">
        <v>8</v>
      </c>
      <c r="D41" s="65" t="s">
        <v>18</v>
      </c>
      <c r="E41" s="65" t="s">
        <v>68</v>
      </c>
      <c r="F41" s="65" t="s">
        <v>72</v>
      </c>
      <c r="G41" s="66">
        <v>3000</v>
      </c>
      <c r="H41" s="66">
        <v>3000</v>
      </c>
      <c r="I41" s="61">
        <v>3000</v>
      </c>
      <c r="M41" s="3"/>
    </row>
    <row r="42" spans="1:13" s="3" customFormat="1" ht="57.75" x14ac:dyDescent="0.25">
      <c r="A42" s="20" t="s">
        <v>88</v>
      </c>
      <c r="B42" s="21">
        <v>803</v>
      </c>
      <c r="C42" s="22" t="s">
        <v>9</v>
      </c>
      <c r="D42" s="22"/>
      <c r="E42" s="22"/>
      <c r="F42" s="22"/>
      <c r="G42" s="48">
        <f>G43</f>
        <v>2586426</v>
      </c>
      <c r="H42" s="38">
        <f t="shared" ref="H42:I42" si="12">H43</f>
        <v>2586426</v>
      </c>
      <c r="I42" s="38">
        <f t="shared" si="12"/>
        <v>2586426</v>
      </c>
    </row>
    <row r="43" spans="1:13" s="3" customFormat="1" ht="90" x14ac:dyDescent="0.25">
      <c r="A43" s="17" t="s">
        <v>89</v>
      </c>
      <c r="B43" s="18">
        <v>803</v>
      </c>
      <c r="C43" s="19" t="s">
        <v>9</v>
      </c>
      <c r="D43" s="19" t="s">
        <v>80</v>
      </c>
      <c r="E43" s="19"/>
      <c r="F43" s="19"/>
      <c r="G43" s="25">
        <f>G44+G46</f>
        <v>2586426</v>
      </c>
      <c r="H43" s="25">
        <f t="shared" ref="H43:I43" si="13">H44+H46</f>
        <v>2586426</v>
      </c>
      <c r="I43" s="25">
        <f t="shared" si="13"/>
        <v>2586426</v>
      </c>
    </row>
    <row r="44" spans="1:13" s="3" customFormat="1" ht="110.25" customHeight="1" x14ac:dyDescent="0.25">
      <c r="A44" s="17" t="s">
        <v>91</v>
      </c>
      <c r="B44" s="18">
        <v>803</v>
      </c>
      <c r="C44" s="19" t="s">
        <v>9</v>
      </c>
      <c r="D44" s="19" t="s">
        <v>80</v>
      </c>
      <c r="E44" s="19" t="s">
        <v>54</v>
      </c>
      <c r="F44" s="19"/>
      <c r="G44" s="25">
        <f>G45</f>
        <v>999320</v>
      </c>
      <c r="H44" s="25">
        <f t="shared" ref="H44:I44" si="14">H45</f>
        <v>999320</v>
      </c>
      <c r="I44" s="25">
        <f t="shared" si="14"/>
        <v>999320</v>
      </c>
      <c r="M44" s="1"/>
    </row>
    <row r="45" spans="1:13" ht="150" x14ac:dyDescent="0.25">
      <c r="A45" s="9" t="s">
        <v>81</v>
      </c>
      <c r="B45" s="16">
        <v>803</v>
      </c>
      <c r="C45" s="15" t="s">
        <v>9</v>
      </c>
      <c r="D45" s="15" t="s">
        <v>80</v>
      </c>
      <c r="E45" s="15" t="s">
        <v>54</v>
      </c>
      <c r="F45" s="15" t="s">
        <v>71</v>
      </c>
      <c r="G45" s="4">
        <v>999320</v>
      </c>
      <c r="H45" s="4">
        <v>999320</v>
      </c>
      <c r="I45" s="4">
        <v>999320</v>
      </c>
    </row>
    <row r="46" spans="1:13" ht="188.25" customHeight="1" x14ac:dyDescent="0.25">
      <c r="A46" s="9" t="s">
        <v>90</v>
      </c>
      <c r="B46" s="16">
        <v>803</v>
      </c>
      <c r="C46" s="15" t="s">
        <v>9</v>
      </c>
      <c r="D46" s="15" t="s">
        <v>80</v>
      </c>
      <c r="E46" s="15" t="s">
        <v>190</v>
      </c>
      <c r="F46" s="15"/>
      <c r="G46" s="4">
        <f>G47</f>
        <v>1587106</v>
      </c>
      <c r="H46" s="4">
        <f t="shared" ref="H46:L46" si="15">H47</f>
        <v>1587106</v>
      </c>
      <c r="I46" s="4">
        <f t="shared" si="15"/>
        <v>1587106</v>
      </c>
      <c r="J46" s="41">
        <f t="shared" si="15"/>
        <v>0</v>
      </c>
      <c r="K46" s="41">
        <f t="shared" si="15"/>
        <v>0</v>
      </c>
      <c r="L46" s="41">
        <f t="shared" si="15"/>
        <v>0</v>
      </c>
    </row>
    <row r="47" spans="1:13" ht="150" x14ac:dyDescent="0.25">
      <c r="A47" s="9" t="s">
        <v>81</v>
      </c>
      <c r="B47" s="16">
        <v>803</v>
      </c>
      <c r="C47" s="15" t="s">
        <v>9</v>
      </c>
      <c r="D47" s="15" t="s">
        <v>80</v>
      </c>
      <c r="E47" s="15" t="s">
        <v>190</v>
      </c>
      <c r="F47" s="15" t="s">
        <v>71</v>
      </c>
      <c r="G47" s="4">
        <v>1587106</v>
      </c>
      <c r="H47" s="4">
        <v>1587106</v>
      </c>
      <c r="I47" s="4">
        <v>1587106</v>
      </c>
    </row>
    <row r="48" spans="1:13" ht="29.25" x14ac:dyDescent="0.25">
      <c r="A48" s="23" t="s">
        <v>92</v>
      </c>
      <c r="B48" s="12">
        <v>803</v>
      </c>
      <c r="C48" s="13" t="s">
        <v>10</v>
      </c>
      <c r="D48" s="13"/>
      <c r="E48" s="13"/>
      <c r="F48" s="13"/>
      <c r="G48" s="76">
        <f>G49</f>
        <v>3795158</v>
      </c>
      <c r="H48" s="37">
        <f t="shared" ref="H48:I48" si="16">H49</f>
        <v>3495158</v>
      </c>
      <c r="I48" s="37">
        <f t="shared" si="16"/>
        <v>3495158</v>
      </c>
    </row>
    <row r="49" spans="1:13" ht="30" x14ac:dyDescent="0.25">
      <c r="A49" s="9" t="s">
        <v>94</v>
      </c>
      <c r="B49" s="16">
        <v>803</v>
      </c>
      <c r="C49" s="15" t="s">
        <v>10</v>
      </c>
      <c r="D49" s="15" t="s">
        <v>11</v>
      </c>
      <c r="E49" s="15"/>
      <c r="F49" s="15"/>
      <c r="G49" s="4">
        <f>G50</f>
        <v>3795158</v>
      </c>
      <c r="H49" s="4">
        <f t="shared" ref="H49:I49" si="17">H50</f>
        <v>3495158</v>
      </c>
      <c r="I49" s="4">
        <f t="shared" si="17"/>
        <v>3495158</v>
      </c>
    </row>
    <row r="50" spans="1:13" ht="195" x14ac:dyDescent="0.25">
      <c r="A50" s="9" t="s">
        <v>93</v>
      </c>
      <c r="B50" s="16">
        <v>803</v>
      </c>
      <c r="C50" s="15" t="s">
        <v>10</v>
      </c>
      <c r="D50" s="15" t="s">
        <v>11</v>
      </c>
      <c r="E50" s="15" t="s">
        <v>169</v>
      </c>
      <c r="F50" s="15"/>
      <c r="G50" s="4">
        <f>G51+G52</f>
        <v>3795158</v>
      </c>
      <c r="H50" s="4">
        <f t="shared" ref="H50:I50" si="18">H51+H52</f>
        <v>3495158</v>
      </c>
      <c r="I50" s="4">
        <f t="shared" si="18"/>
        <v>3495158</v>
      </c>
    </row>
    <row r="51" spans="1:13" ht="150" x14ac:dyDescent="0.25">
      <c r="A51" s="14" t="s">
        <v>81</v>
      </c>
      <c r="B51" s="16">
        <v>803</v>
      </c>
      <c r="C51" s="15" t="s">
        <v>10</v>
      </c>
      <c r="D51" s="15" t="s">
        <v>11</v>
      </c>
      <c r="E51" s="15" t="s">
        <v>169</v>
      </c>
      <c r="F51" s="15" t="s">
        <v>71</v>
      </c>
      <c r="G51" s="4">
        <v>3255858</v>
      </c>
      <c r="H51" s="4">
        <v>3255858</v>
      </c>
      <c r="I51" s="4">
        <v>3255858</v>
      </c>
      <c r="J51" s="1" t="s">
        <v>20</v>
      </c>
      <c r="M51" s="62"/>
    </row>
    <row r="52" spans="1:13" s="62" customFormat="1" ht="60" x14ac:dyDescent="0.25">
      <c r="A52" s="58" t="s">
        <v>163</v>
      </c>
      <c r="B52" s="59">
        <v>803</v>
      </c>
      <c r="C52" s="60" t="s">
        <v>10</v>
      </c>
      <c r="D52" s="60" t="s">
        <v>11</v>
      </c>
      <c r="E52" s="60" t="s">
        <v>166</v>
      </c>
      <c r="F52" s="60" t="s">
        <v>72</v>
      </c>
      <c r="G52" s="61">
        <f>239300+300000</f>
        <v>539300</v>
      </c>
      <c r="H52" s="61">
        <v>239300</v>
      </c>
      <c r="I52" s="61">
        <v>239300</v>
      </c>
      <c r="M52" s="5"/>
    </row>
    <row r="53" spans="1:13" s="5" customFormat="1" ht="29.25" x14ac:dyDescent="0.25">
      <c r="A53" s="77" t="s">
        <v>160</v>
      </c>
      <c r="B53" s="78">
        <v>803</v>
      </c>
      <c r="C53" s="79" t="s">
        <v>11</v>
      </c>
      <c r="D53" s="79"/>
      <c r="E53" s="79"/>
      <c r="F53" s="79"/>
      <c r="G53" s="76">
        <f>G57+G60+G61+G54+G55+G56</f>
        <v>26116003</v>
      </c>
      <c r="H53" s="76">
        <f t="shared" ref="H53:L53" si="19">H57+H60+H61</f>
        <v>15002693</v>
      </c>
      <c r="I53" s="76">
        <f t="shared" si="19"/>
        <v>15002693</v>
      </c>
      <c r="J53" s="84">
        <f t="shared" si="19"/>
        <v>0</v>
      </c>
      <c r="K53" s="84">
        <f t="shared" si="19"/>
        <v>0</v>
      </c>
      <c r="L53" s="84">
        <f t="shared" si="19"/>
        <v>0</v>
      </c>
      <c r="M53" s="1"/>
    </row>
    <row r="54" spans="1:13" ht="150" x14ac:dyDescent="0.25">
      <c r="A54" s="73" t="s">
        <v>201</v>
      </c>
      <c r="B54" s="74">
        <v>803</v>
      </c>
      <c r="C54" s="75" t="s">
        <v>11</v>
      </c>
      <c r="D54" s="75" t="s">
        <v>14</v>
      </c>
      <c r="E54" s="75" t="s">
        <v>198</v>
      </c>
      <c r="F54" s="75" t="s">
        <v>144</v>
      </c>
      <c r="G54" s="47">
        <v>2724000</v>
      </c>
      <c r="H54" s="47">
        <v>0</v>
      </c>
      <c r="I54" s="47">
        <v>0</v>
      </c>
      <c r="J54" s="83"/>
      <c r="K54" s="83"/>
      <c r="L54" s="83"/>
    </row>
    <row r="55" spans="1:13" ht="60" x14ac:dyDescent="0.25">
      <c r="A55" s="73" t="s">
        <v>202</v>
      </c>
      <c r="B55" s="74">
        <v>803</v>
      </c>
      <c r="C55" s="75" t="s">
        <v>11</v>
      </c>
      <c r="D55" s="75" t="s">
        <v>14</v>
      </c>
      <c r="E55" s="75" t="s">
        <v>199</v>
      </c>
      <c r="F55" s="75" t="s">
        <v>144</v>
      </c>
      <c r="G55" s="47">
        <v>6089310</v>
      </c>
      <c r="H55" s="47">
        <v>0</v>
      </c>
      <c r="I55" s="47">
        <v>0</v>
      </c>
      <c r="J55" s="83"/>
      <c r="K55" s="83"/>
      <c r="L55" s="83"/>
    </row>
    <row r="56" spans="1:13" ht="120" x14ac:dyDescent="0.25">
      <c r="A56" s="73" t="s">
        <v>203</v>
      </c>
      <c r="B56" s="74">
        <v>803</v>
      </c>
      <c r="C56" s="75" t="s">
        <v>11</v>
      </c>
      <c r="D56" s="75" t="s">
        <v>9</v>
      </c>
      <c r="E56" s="75" t="s">
        <v>200</v>
      </c>
      <c r="F56" s="75" t="s">
        <v>144</v>
      </c>
      <c r="G56" s="47">
        <v>2300000</v>
      </c>
      <c r="H56" s="47">
        <v>0</v>
      </c>
      <c r="I56" s="47">
        <v>0</v>
      </c>
      <c r="J56" s="83"/>
      <c r="K56" s="83"/>
      <c r="L56" s="83"/>
    </row>
    <row r="57" spans="1:13" ht="45" x14ac:dyDescent="0.25">
      <c r="A57" s="14" t="s">
        <v>95</v>
      </c>
      <c r="B57" s="16">
        <v>803</v>
      </c>
      <c r="C57" s="15" t="s">
        <v>11</v>
      </c>
      <c r="D57" s="15" t="s">
        <v>11</v>
      </c>
      <c r="E57" s="15"/>
      <c r="F57" s="15"/>
      <c r="G57" s="4">
        <f>G58</f>
        <v>3039157</v>
      </c>
      <c r="H57" s="4">
        <f t="shared" ref="H57:I58" si="20">H58</f>
        <v>3039157</v>
      </c>
      <c r="I57" s="4">
        <f t="shared" si="20"/>
        <v>3039157</v>
      </c>
    </row>
    <row r="58" spans="1:13" ht="120" x14ac:dyDescent="0.25">
      <c r="A58" s="14" t="s">
        <v>96</v>
      </c>
      <c r="B58" s="16">
        <v>803</v>
      </c>
      <c r="C58" s="15" t="s">
        <v>11</v>
      </c>
      <c r="D58" s="15" t="s">
        <v>11</v>
      </c>
      <c r="E58" s="15" t="s">
        <v>55</v>
      </c>
      <c r="F58" s="15"/>
      <c r="G58" s="4">
        <f>G59</f>
        <v>3039157</v>
      </c>
      <c r="H58" s="4">
        <f t="shared" si="20"/>
        <v>3039157</v>
      </c>
      <c r="I58" s="4">
        <f t="shared" si="20"/>
        <v>3039157</v>
      </c>
    </row>
    <row r="59" spans="1:13" ht="150" x14ac:dyDescent="0.25">
      <c r="A59" s="14" t="s">
        <v>81</v>
      </c>
      <c r="B59" s="16">
        <v>803</v>
      </c>
      <c r="C59" s="15" t="s">
        <v>11</v>
      </c>
      <c r="D59" s="15" t="s">
        <v>11</v>
      </c>
      <c r="E59" s="15" t="s">
        <v>55</v>
      </c>
      <c r="F59" s="15" t="s">
        <v>71</v>
      </c>
      <c r="G59" s="4">
        <v>3039157</v>
      </c>
      <c r="H59" s="4">
        <v>3039157</v>
      </c>
      <c r="I59" s="4">
        <v>3039157</v>
      </c>
      <c r="J59" s="1" t="s">
        <v>22</v>
      </c>
    </row>
    <row r="60" spans="1:13" ht="120" x14ac:dyDescent="0.25">
      <c r="A60" s="14" t="s">
        <v>181</v>
      </c>
      <c r="B60" s="16">
        <v>803</v>
      </c>
      <c r="C60" s="15" t="s">
        <v>11</v>
      </c>
      <c r="D60" s="15" t="s">
        <v>11</v>
      </c>
      <c r="E60" s="15" t="s">
        <v>180</v>
      </c>
      <c r="F60" s="15" t="s">
        <v>72</v>
      </c>
      <c r="G60" s="4">
        <v>6801796</v>
      </c>
      <c r="H60" s="47">
        <v>6801796</v>
      </c>
      <c r="I60" s="47">
        <v>6801796</v>
      </c>
    </row>
    <row r="61" spans="1:13" ht="120" x14ac:dyDescent="0.25">
      <c r="A61" s="14" t="s">
        <v>181</v>
      </c>
      <c r="B61" s="16">
        <v>803</v>
      </c>
      <c r="C61" s="15" t="s">
        <v>11</v>
      </c>
      <c r="D61" s="15" t="s">
        <v>11</v>
      </c>
      <c r="E61" s="15" t="s">
        <v>180</v>
      </c>
      <c r="F61" s="15" t="s">
        <v>144</v>
      </c>
      <c r="G61" s="4">
        <v>5161740</v>
      </c>
      <c r="H61" s="47">
        <v>5161740</v>
      </c>
      <c r="I61" s="47">
        <v>5161740</v>
      </c>
    </row>
    <row r="62" spans="1:13" ht="66.75" customHeight="1" x14ac:dyDescent="0.25">
      <c r="A62" s="9" t="s">
        <v>182</v>
      </c>
      <c r="B62" s="16">
        <v>803</v>
      </c>
      <c r="C62" s="15" t="s">
        <v>13</v>
      </c>
      <c r="D62" s="15" t="s">
        <v>13</v>
      </c>
      <c r="E62" s="15" t="s">
        <v>179</v>
      </c>
      <c r="F62" s="15" t="s">
        <v>72</v>
      </c>
      <c r="G62" s="47">
        <v>100000</v>
      </c>
      <c r="H62" s="47">
        <v>100000</v>
      </c>
      <c r="I62" s="47">
        <v>100000</v>
      </c>
      <c r="J62" s="4">
        <v>376800</v>
      </c>
      <c r="K62" s="4">
        <v>376800</v>
      </c>
      <c r="L62" s="4">
        <v>376800</v>
      </c>
    </row>
    <row r="63" spans="1:13" ht="84.75" customHeight="1" x14ac:dyDescent="0.25">
      <c r="A63" s="9" t="s">
        <v>183</v>
      </c>
      <c r="B63" s="16">
        <v>803</v>
      </c>
      <c r="C63" s="15" t="s">
        <v>13</v>
      </c>
      <c r="D63" s="15" t="s">
        <v>13</v>
      </c>
      <c r="E63" s="15" t="s">
        <v>136</v>
      </c>
      <c r="F63" s="15" t="s">
        <v>72</v>
      </c>
      <c r="G63" s="47">
        <v>150000</v>
      </c>
      <c r="H63" s="47">
        <v>150000</v>
      </c>
      <c r="I63" s="47">
        <v>150000</v>
      </c>
      <c r="J63" s="29"/>
      <c r="K63" s="29"/>
      <c r="L63" s="29"/>
    </row>
    <row r="64" spans="1:13" ht="120" x14ac:dyDescent="0.25">
      <c r="A64" s="14" t="s">
        <v>96</v>
      </c>
      <c r="B64" s="16">
        <v>803</v>
      </c>
      <c r="C64" s="15" t="s">
        <v>16</v>
      </c>
      <c r="D64" s="15" t="s">
        <v>10</v>
      </c>
      <c r="E64" s="15" t="s">
        <v>46</v>
      </c>
      <c r="F64" s="15"/>
      <c r="G64" s="47">
        <f>G65</f>
        <v>705170</v>
      </c>
      <c r="H64" s="4">
        <f t="shared" ref="H64:I64" si="21">H65</f>
        <v>705170</v>
      </c>
      <c r="I64" s="4">
        <f t="shared" si="21"/>
        <v>705170</v>
      </c>
      <c r="J64" s="29"/>
      <c r="K64" s="29"/>
      <c r="L64" s="29"/>
    </row>
    <row r="65" spans="1:13" ht="150" x14ac:dyDescent="0.25">
      <c r="A65" s="9" t="s">
        <v>81</v>
      </c>
      <c r="B65" s="16">
        <v>803</v>
      </c>
      <c r="C65" s="15" t="s">
        <v>16</v>
      </c>
      <c r="D65" s="15" t="s">
        <v>10</v>
      </c>
      <c r="E65" s="15" t="s">
        <v>46</v>
      </c>
      <c r="F65" s="15" t="s">
        <v>71</v>
      </c>
      <c r="G65" s="4">
        <v>705170</v>
      </c>
      <c r="H65" s="4">
        <v>705170</v>
      </c>
      <c r="I65" s="4">
        <v>705170</v>
      </c>
      <c r="J65" s="29"/>
      <c r="K65" s="29"/>
      <c r="L65" s="29"/>
    </row>
    <row r="66" spans="1:13" ht="29.25" x14ac:dyDescent="0.25">
      <c r="A66" s="23" t="s">
        <v>104</v>
      </c>
      <c r="B66" s="12">
        <v>803</v>
      </c>
      <c r="C66" s="13" t="s">
        <v>80</v>
      </c>
      <c r="D66" s="13"/>
      <c r="E66" s="13"/>
      <c r="F66" s="13"/>
      <c r="G66" s="76">
        <f>G67+G69</f>
        <v>4716500</v>
      </c>
      <c r="H66" s="37">
        <f t="shared" ref="H66:I66" si="22">H67+H69</f>
        <v>4716500</v>
      </c>
      <c r="I66" s="37">
        <f t="shared" si="22"/>
        <v>4716500</v>
      </c>
    </row>
    <row r="67" spans="1:13" ht="60" x14ac:dyDescent="0.25">
      <c r="A67" s="9" t="s">
        <v>33</v>
      </c>
      <c r="B67" s="16">
        <v>803</v>
      </c>
      <c r="C67" s="15">
        <v>10</v>
      </c>
      <c r="D67" s="15" t="s">
        <v>8</v>
      </c>
      <c r="E67" s="15" t="s">
        <v>56</v>
      </c>
      <c r="F67" s="15"/>
      <c r="G67" s="47">
        <f>G68</f>
        <v>3800000</v>
      </c>
      <c r="H67" s="4">
        <f t="shared" ref="H67:I67" si="23">H68</f>
        <v>3800000</v>
      </c>
      <c r="I67" s="4">
        <f t="shared" si="23"/>
        <v>3800000</v>
      </c>
      <c r="J67" s="4">
        <v>2275478</v>
      </c>
      <c r="K67" s="4">
        <v>2275478</v>
      </c>
      <c r="L67" s="4">
        <v>2275478</v>
      </c>
    </row>
    <row r="68" spans="1:13" ht="30" x14ac:dyDescent="0.25">
      <c r="A68" s="14" t="s">
        <v>107</v>
      </c>
      <c r="B68" s="16">
        <v>803</v>
      </c>
      <c r="C68" s="16">
        <v>10</v>
      </c>
      <c r="D68" s="15" t="s">
        <v>8</v>
      </c>
      <c r="E68" s="15" t="s">
        <v>56</v>
      </c>
      <c r="F68" s="15" t="s">
        <v>74</v>
      </c>
      <c r="G68" s="47">
        <v>3800000</v>
      </c>
      <c r="H68" s="47">
        <v>3800000</v>
      </c>
      <c r="I68" s="47">
        <v>3800000</v>
      </c>
      <c r="M68" s="62"/>
    </row>
    <row r="69" spans="1:13" s="62" customFormat="1" ht="30" x14ac:dyDescent="0.25">
      <c r="A69" s="58" t="s">
        <v>105</v>
      </c>
      <c r="B69" s="59">
        <v>803</v>
      </c>
      <c r="C69" s="59">
        <v>10</v>
      </c>
      <c r="D69" s="60" t="s">
        <v>12</v>
      </c>
      <c r="E69" s="60"/>
      <c r="F69" s="60"/>
      <c r="G69" s="61">
        <f>G70</f>
        <v>916500</v>
      </c>
      <c r="H69" s="61">
        <f t="shared" ref="H69:I69" si="24">H70</f>
        <v>916500</v>
      </c>
      <c r="I69" s="61">
        <f t="shared" si="24"/>
        <v>916500</v>
      </c>
    </row>
    <row r="70" spans="1:13" s="62" customFormat="1" ht="45" x14ac:dyDescent="0.25">
      <c r="A70" s="58" t="s">
        <v>131</v>
      </c>
      <c r="B70" s="59">
        <v>803</v>
      </c>
      <c r="C70" s="59">
        <v>10</v>
      </c>
      <c r="D70" s="60" t="s">
        <v>12</v>
      </c>
      <c r="E70" s="60" t="s">
        <v>57</v>
      </c>
      <c r="F70" s="60"/>
      <c r="G70" s="61">
        <f>G71</f>
        <v>916500</v>
      </c>
      <c r="H70" s="61">
        <v>916500</v>
      </c>
      <c r="I70" s="61">
        <v>916500</v>
      </c>
      <c r="M70" s="67"/>
    </row>
    <row r="71" spans="1:13" s="67" customFormat="1" ht="150" x14ac:dyDescent="0.25">
      <c r="A71" s="71" t="s">
        <v>81</v>
      </c>
      <c r="B71" s="64">
        <v>803</v>
      </c>
      <c r="C71" s="64">
        <v>10</v>
      </c>
      <c r="D71" s="65" t="s">
        <v>12</v>
      </c>
      <c r="E71" s="65" t="s">
        <v>57</v>
      </c>
      <c r="F71" s="65" t="s">
        <v>71</v>
      </c>
      <c r="G71" s="66">
        <v>916500</v>
      </c>
      <c r="H71" s="66">
        <v>916500</v>
      </c>
      <c r="I71" s="61">
        <v>916500</v>
      </c>
      <c r="M71" s="1"/>
    </row>
    <row r="72" spans="1:13" s="67" customFormat="1" ht="75" x14ac:dyDescent="0.25">
      <c r="A72" s="71" t="s">
        <v>207</v>
      </c>
      <c r="B72" s="64">
        <v>803</v>
      </c>
      <c r="C72" s="64">
        <v>11</v>
      </c>
      <c r="D72" s="65" t="s">
        <v>14</v>
      </c>
      <c r="E72" s="65"/>
      <c r="F72" s="65"/>
      <c r="G72" s="66">
        <f>G73</f>
        <v>3600000</v>
      </c>
      <c r="H72" s="66">
        <v>0</v>
      </c>
      <c r="I72" s="61">
        <v>0</v>
      </c>
      <c r="M72" s="1"/>
    </row>
    <row r="73" spans="1:13" s="67" customFormat="1" ht="75" x14ac:dyDescent="0.25">
      <c r="A73" s="71" t="s">
        <v>207</v>
      </c>
      <c r="B73" s="64">
        <v>803</v>
      </c>
      <c r="C73" s="64">
        <v>11</v>
      </c>
      <c r="D73" s="65" t="s">
        <v>14</v>
      </c>
      <c r="E73" s="65" t="s">
        <v>208</v>
      </c>
      <c r="F73" s="65" t="s">
        <v>144</v>
      </c>
      <c r="G73" s="66">
        <v>3600000</v>
      </c>
      <c r="H73" s="66">
        <v>0</v>
      </c>
      <c r="I73" s="61">
        <v>0</v>
      </c>
      <c r="M73" s="1"/>
    </row>
    <row r="74" spans="1:13" ht="43.5" x14ac:dyDescent="0.25">
      <c r="A74" s="23" t="s">
        <v>65</v>
      </c>
      <c r="B74" s="12">
        <v>805</v>
      </c>
      <c r="C74" s="13"/>
      <c r="D74" s="13"/>
      <c r="E74" s="13"/>
      <c r="F74" s="13"/>
      <c r="G74" s="37">
        <f>G77+G78+G79</f>
        <v>2569761</v>
      </c>
      <c r="H74" s="37">
        <f t="shared" ref="H74:I74" si="25">H77+H78+H79</f>
        <v>2569761</v>
      </c>
      <c r="I74" s="37">
        <f t="shared" si="25"/>
        <v>2569761</v>
      </c>
    </row>
    <row r="75" spans="1:13" ht="90" x14ac:dyDescent="0.25">
      <c r="A75" s="9" t="s">
        <v>78</v>
      </c>
      <c r="B75" s="16">
        <v>805</v>
      </c>
      <c r="C75" s="15" t="s">
        <v>8</v>
      </c>
      <c r="D75" s="15" t="s">
        <v>12</v>
      </c>
      <c r="E75" s="15"/>
      <c r="F75" s="15"/>
      <c r="G75" s="4">
        <f>G76</f>
        <v>2569761</v>
      </c>
      <c r="H75" s="4">
        <f t="shared" ref="H75:I75" si="26">H76</f>
        <v>2569761</v>
      </c>
      <c r="I75" s="4">
        <f t="shared" si="26"/>
        <v>2569761</v>
      </c>
    </row>
    <row r="76" spans="1:13" ht="120" x14ac:dyDescent="0.25">
      <c r="A76" s="9" t="s">
        <v>31</v>
      </c>
      <c r="B76" s="16">
        <v>805</v>
      </c>
      <c r="C76" s="15" t="s">
        <v>8</v>
      </c>
      <c r="D76" s="15" t="s">
        <v>12</v>
      </c>
      <c r="E76" s="15" t="s">
        <v>48</v>
      </c>
      <c r="F76" s="15"/>
      <c r="G76" s="4">
        <f>G77+G78+G79</f>
        <v>2569761</v>
      </c>
      <c r="H76" s="4">
        <f t="shared" ref="H76:I76" si="27">H77+H78+H79</f>
        <v>2569761</v>
      </c>
      <c r="I76" s="4">
        <f t="shared" si="27"/>
        <v>2569761</v>
      </c>
    </row>
    <row r="77" spans="1:13" ht="150" x14ac:dyDescent="0.25">
      <c r="A77" s="9" t="s">
        <v>81</v>
      </c>
      <c r="B77" s="26">
        <v>805</v>
      </c>
      <c r="C77" s="15" t="s">
        <v>8</v>
      </c>
      <c r="D77" s="15" t="s">
        <v>12</v>
      </c>
      <c r="E77" s="15" t="s">
        <v>48</v>
      </c>
      <c r="F77" s="15" t="s">
        <v>71</v>
      </c>
      <c r="G77" s="4">
        <v>2439301</v>
      </c>
      <c r="H77" s="4">
        <v>2439301</v>
      </c>
      <c r="I77" s="4">
        <v>2439301</v>
      </c>
    </row>
    <row r="78" spans="1:13" ht="45" x14ac:dyDescent="0.25">
      <c r="A78" s="9" t="s">
        <v>100</v>
      </c>
      <c r="B78" s="26">
        <v>805</v>
      </c>
      <c r="C78" s="15" t="s">
        <v>8</v>
      </c>
      <c r="D78" s="15" t="s">
        <v>12</v>
      </c>
      <c r="E78" s="15" t="s">
        <v>48</v>
      </c>
      <c r="F78" s="15" t="s">
        <v>72</v>
      </c>
      <c r="G78" s="4">
        <v>129460</v>
      </c>
      <c r="H78" s="4">
        <v>129460</v>
      </c>
      <c r="I78" s="4">
        <v>129460</v>
      </c>
    </row>
    <row r="79" spans="1:13" ht="30" x14ac:dyDescent="0.25">
      <c r="A79" s="9" t="s">
        <v>84</v>
      </c>
      <c r="B79" s="26">
        <v>805</v>
      </c>
      <c r="C79" s="15" t="s">
        <v>8</v>
      </c>
      <c r="D79" s="15" t="s">
        <v>12</v>
      </c>
      <c r="E79" s="15" t="s">
        <v>48</v>
      </c>
      <c r="F79" s="15" t="s">
        <v>73</v>
      </c>
      <c r="G79" s="4">
        <v>1000</v>
      </c>
      <c r="H79" s="4">
        <v>1000</v>
      </c>
      <c r="I79" s="4">
        <v>1000</v>
      </c>
    </row>
    <row r="80" spans="1:13" ht="57.75" x14ac:dyDescent="0.25">
      <c r="A80" s="23" t="s">
        <v>149</v>
      </c>
      <c r="B80" s="50">
        <v>830</v>
      </c>
      <c r="C80" s="15"/>
      <c r="D80" s="15"/>
      <c r="E80" s="15"/>
      <c r="F80" s="15"/>
      <c r="G80" s="37">
        <f>G81</f>
        <v>2219764</v>
      </c>
      <c r="H80" s="37">
        <f t="shared" ref="H80:L81" si="28">H81</f>
        <v>2219764</v>
      </c>
      <c r="I80" s="37">
        <f t="shared" si="28"/>
        <v>2219764</v>
      </c>
      <c r="J80" s="52">
        <f t="shared" si="28"/>
        <v>0</v>
      </c>
      <c r="K80" s="52">
        <f t="shared" si="28"/>
        <v>0</v>
      </c>
      <c r="L80" s="52">
        <f t="shared" si="28"/>
        <v>0</v>
      </c>
    </row>
    <row r="81" spans="1:13" ht="30" x14ac:dyDescent="0.25">
      <c r="A81" s="9" t="s">
        <v>148</v>
      </c>
      <c r="B81" s="26">
        <v>830</v>
      </c>
      <c r="C81" s="15" t="s">
        <v>8</v>
      </c>
      <c r="D81" s="15"/>
      <c r="E81" s="15"/>
      <c r="F81" s="15"/>
      <c r="G81" s="4">
        <f>G82</f>
        <v>2219764</v>
      </c>
      <c r="H81" s="4">
        <f t="shared" si="28"/>
        <v>2219764</v>
      </c>
      <c r="I81" s="4">
        <f t="shared" si="28"/>
        <v>2219764</v>
      </c>
    </row>
    <row r="82" spans="1:13" ht="30" x14ac:dyDescent="0.25">
      <c r="A82" s="9" t="s">
        <v>148</v>
      </c>
      <c r="B82" s="26">
        <v>830</v>
      </c>
      <c r="C82" s="15" t="s">
        <v>8</v>
      </c>
      <c r="D82" s="15" t="s">
        <v>9</v>
      </c>
      <c r="E82" s="15"/>
      <c r="F82" s="15"/>
      <c r="G82" s="4">
        <f>G83+G84+G85+G86</f>
        <v>2219764</v>
      </c>
      <c r="H82" s="4">
        <f t="shared" ref="H82:I82" si="29">H83+H84+H85+H86</f>
        <v>2219764</v>
      </c>
      <c r="I82" s="4">
        <f t="shared" si="29"/>
        <v>2219764</v>
      </c>
    </row>
    <row r="83" spans="1:13" ht="60.75" customHeight="1" x14ac:dyDescent="0.25">
      <c r="A83" s="9" t="s">
        <v>147</v>
      </c>
      <c r="B83" s="26">
        <v>830</v>
      </c>
      <c r="C83" s="15" t="s">
        <v>8</v>
      </c>
      <c r="D83" s="15" t="s">
        <v>9</v>
      </c>
      <c r="E83" s="15" t="s">
        <v>146</v>
      </c>
      <c r="F83" s="15" t="s">
        <v>71</v>
      </c>
      <c r="G83" s="4">
        <v>988372</v>
      </c>
      <c r="H83" s="4">
        <v>988372</v>
      </c>
      <c r="I83" s="4">
        <v>988372</v>
      </c>
    </row>
    <row r="84" spans="1:13" ht="90" x14ac:dyDescent="0.25">
      <c r="A84" s="9" t="s">
        <v>77</v>
      </c>
      <c r="B84" s="26">
        <v>830</v>
      </c>
      <c r="C84" s="15" t="s">
        <v>8</v>
      </c>
      <c r="D84" s="15" t="s">
        <v>9</v>
      </c>
      <c r="E84" s="15" t="s">
        <v>34</v>
      </c>
      <c r="F84" s="15" t="s">
        <v>71</v>
      </c>
      <c r="G84" s="4">
        <v>1077962</v>
      </c>
      <c r="H84" s="4">
        <v>1077962</v>
      </c>
      <c r="I84" s="4">
        <v>1077962</v>
      </c>
      <c r="J84" s="41">
        <f t="shared" ref="J84:L84" si="30">832605-499382</f>
        <v>333223</v>
      </c>
      <c r="K84" s="41">
        <f t="shared" si="30"/>
        <v>333223</v>
      </c>
      <c r="L84" s="41">
        <f t="shared" si="30"/>
        <v>333223</v>
      </c>
    </row>
    <row r="85" spans="1:13" ht="90" x14ac:dyDescent="0.25">
      <c r="A85" s="9" t="s">
        <v>77</v>
      </c>
      <c r="B85" s="26">
        <v>830</v>
      </c>
      <c r="C85" s="15" t="s">
        <v>8</v>
      </c>
      <c r="D85" s="15" t="s">
        <v>9</v>
      </c>
      <c r="E85" s="15" t="s">
        <v>34</v>
      </c>
      <c r="F85" s="15" t="s">
        <v>72</v>
      </c>
      <c r="G85" s="4">
        <v>152430</v>
      </c>
      <c r="H85" s="4">
        <v>152430</v>
      </c>
      <c r="I85" s="4">
        <v>152430</v>
      </c>
    </row>
    <row r="86" spans="1:13" ht="30" x14ac:dyDescent="0.25">
      <c r="A86" s="9" t="s">
        <v>84</v>
      </c>
      <c r="B86" s="26">
        <v>803</v>
      </c>
      <c r="C86" s="15" t="s">
        <v>8</v>
      </c>
      <c r="D86" s="15" t="s">
        <v>9</v>
      </c>
      <c r="E86" s="15" t="s">
        <v>34</v>
      </c>
      <c r="F86" s="15" t="s">
        <v>73</v>
      </c>
      <c r="G86" s="4">
        <v>1000</v>
      </c>
      <c r="H86" s="4">
        <v>1000</v>
      </c>
      <c r="I86" s="4">
        <v>1000</v>
      </c>
    </row>
    <row r="87" spans="1:13" ht="93" customHeight="1" x14ac:dyDescent="0.25">
      <c r="A87" s="27" t="s">
        <v>108</v>
      </c>
      <c r="B87" s="12">
        <v>873</v>
      </c>
      <c r="C87" s="13"/>
      <c r="D87" s="13"/>
      <c r="E87" s="13"/>
      <c r="F87" s="13"/>
      <c r="G87" s="37">
        <f t="shared" ref="G87:L87" si="31">G88+G135</f>
        <v>716705363.27999997</v>
      </c>
      <c r="H87" s="37">
        <f t="shared" si="31"/>
        <v>710227597</v>
      </c>
      <c r="I87" s="37">
        <f t="shared" si="31"/>
        <v>714306797</v>
      </c>
      <c r="J87" s="37" t="e">
        <f t="shared" si="31"/>
        <v>#REF!</v>
      </c>
      <c r="K87" s="37" t="e">
        <f t="shared" si="31"/>
        <v>#REF!</v>
      </c>
      <c r="L87" s="37" t="e">
        <f t="shared" si="31"/>
        <v>#REF!</v>
      </c>
    </row>
    <row r="88" spans="1:13" x14ac:dyDescent="0.25">
      <c r="A88" s="27" t="s">
        <v>97</v>
      </c>
      <c r="B88" s="12">
        <v>873</v>
      </c>
      <c r="C88" s="13" t="s">
        <v>13</v>
      </c>
      <c r="D88" s="13"/>
      <c r="E88" s="13"/>
      <c r="F88" s="13"/>
      <c r="G88" s="37">
        <f t="shared" ref="G88:L88" si="32">G89+G97+G109+G116+G118+G126</f>
        <v>692988263.27999997</v>
      </c>
      <c r="H88" s="37">
        <f t="shared" si="32"/>
        <v>683790997</v>
      </c>
      <c r="I88" s="37">
        <f t="shared" si="32"/>
        <v>683790997</v>
      </c>
      <c r="J88" s="37" t="e">
        <f t="shared" si="32"/>
        <v>#REF!</v>
      </c>
      <c r="K88" s="37" t="e">
        <f t="shared" si="32"/>
        <v>#REF!</v>
      </c>
      <c r="L88" s="37" t="e">
        <f t="shared" si="32"/>
        <v>#REF!</v>
      </c>
    </row>
    <row r="89" spans="1:13" x14ac:dyDescent="0.25">
      <c r="A89" s="28" t="s">
        <v>109</v>
      </c>
      <c r="B89" s="16">
        <v>873</v>
      </c>
      <c r="C89" s="15" t="s">
        <v>13</v>
      </c>
      <c r="D89" s="15" t="s">
        <v>8</v>
      </c>
      <c r="E89" s="15"/>
      <c r="F89" s="15"/>
      <c r="G89" s="47">
        <f>G90+G91+G94+G93</f>
        <v>201534709.55000001</v>
      </c>
      <c r="H89" s="47">
        <f t="shared" ref="H89:I89" si="33">H90+H91+H94+H93</f>
        <v>193835700</v>
      </c>
      <c r="I89" s="47">
        <f t="shared" si="33"/>
        <v>193835700</v>
      </c>
      <c r="J89" s="29"/>
      <c r="K89" s="29"/>
      <c r="L89" s="29"/>
      <c r="M89" s="57"/>
    </row>
    <row r="90" spans="1:13" ht="105" x14ac:dyDescent="0.25">
      <c r="A90" s="28" t="s">
        <v>172</v>
      </c>
      <c r="B90" s="16">
        <v>873</v>
      </c>
      <c r="C90" s="15" t="s">
        <v>8</v>
      </c>
      <c r="D90" s="15" t="s">
        <v>18</v>
      </c>
      <c r="E90" s="15" t="s">
        <v>138</v>
      </c>
      <c r="F90" s="15" t="s">
        <v>72</v>
      </c>
      <c r="G90" s="4">
        <v>50000</v>
      </c>
      <c r="H90" s="4">
        <v>50000</v>
      </c>
      <c r="I90" s="4">
        <v>50000</v>
      </c>
      <c r="J90" s="29"/>
      <c r="K90" s="29"/>
      <c r="L90" s="29"/>
      <c r="M90" s="62"/>
    </row>
    <row r="91" spans="1:13" s="62" customFormat="1" ht="409.5" x14ac:dyDescent="0.25">
      <c r="A91" s="70" t="s">
        <v>110</v>
      </c>
      <c r="B91" s="59">
        <v>873</v>
      </c>
      <c r="C91" s="60" t="s">
        <v>13</v>
      </c>
      <c r="D91" s="60" t="s">
        <v>8</v>
      </c>
      <c r="E91" s="60" t="s">
        <v>37</v>
      </c>
      <c r="F91" s="60"/>
      <c r="G91" s="61">
        <f>G92</f>
        <v>146971200</v>
      </c>
      <c r="H91" s="61">
        <f t="shared" ref="H91:I91" si="34">H92</f>
        <v>149606500</v>
      </c>
      <c r="I91" s="61">
        <f t="shared" si="34"/>
        <v>149606500</v>
      </c>
      <c r="J91" s="69"/>
      <c r="K91" s="69"/>
      <c r="L91" s="69"/>
      <c r="M91" s="67"/>
    </row>
    <row r="92" spans="1:13" s="67" customFormat="1" ht="150" x14ac:dyDescent="0.25">
      <c r="A92" s="63" t="s">
        <v>81</v>
      </c>
      <c r="B92" s="64">
        <v>873</v>
      </c>
      <c r="C92" s="65" t="s">
        <v>13</v>
      </c>
      <c r="D92" s="65" t="s">
        <v>8</v>
      </c>
      <c r="E92" s="65" t="s">
        <v>37</v>
      </c>
      <c r="F92" s="65" t="s">
        <v>71</v>
      </c>
      <c r="G92" s="61">
        <v>146971200</v>
      </c>
      <c r="H92" s="61">
        <v>149606500</v>
      </c>
      <c r="I92" s="61">
        <v>149606500</v>
      </c>
    </row>
    <row r="93" spans="1:13" s="67" customFormat="1" ht="60" x14ac:dyDescent="0.25">
      <c r="A93" s="63" t="s">
        <v>61</v>
      </c>
      <c r="B93" s="64">
        <v>873</v>
      </c>
      <c r="C93" s="65" t="s">
        <v>13</v>
      </c>
      <c r="D93" s="65" t="s">
        <v>8</v>
      </c>
      <c r="E93" s="65" t="s">
        <v>196</v>
      </c>
      <c r="F93" s="65" t="s">
        <v>72</v>
      </c>
      <c r="G93" s="61">
        <v>1466700</v>
      </c>
      <c r="H93" s="61">
        <v>1444200</v>
      </c>
      <c r="I93" s="61">
        <v>1444200</v>
      </c>
      <c r="M93" s="3"/>
    </row>
    <row r="94" spans="1:13" s="3" customFormat="1" ht="105" x14ac:dyDescent="0.25">
      <c r="A94" s="17" t="s">
        <v>111</v>
      </c>
      <c r="B94" s="18">
        <v>873</v>
      </c>
      <c r="C94" s="19" t="s">
        <v>13</v>
      </c>
      <c r="D94" s="19" t="s">
        <v>8</v>
      </c>
      <c r="E94" s="19" t="s">
        <v>39</v>
      </c>
      <c r="F94" s="19"/>
      <c r="G94" s="25">
        <f>G95+G96</f>
        <v>53046809.549999997</v>
      </c>
      <c r="H94" s="25">
        <f t="shared" ref="H94:I94" si="35">H95+H96</f>
        <v>42735000</v>
      </c>
      <c r="I94" s="25">
        <f t="shared" si="35"/>
        <v>42735000</v>
      </c>
      <c r="M94" s="1"/>
    </row>
    <row r="95" spans="1:13" ht="45" x14ac:dyDescent="0.25">
      <c r="A95" s="9" t="s">
        <v>100</v>
      </c>
      <c r="B95" s="16">
        <v>873</v>
      </c>
      <c r="C95" s="15" t="s">
        <v>13</v>
      </c>
      <c r="D95" s="15" t="s">
        <v>8</v>
      </c>
      <c r="E95" s="15" t="s">
        <v>39</v>
      </c>
      <c r="F95" s="15" t="s">
        <v>72</v>
      </c>
      <c r="G95" s="4">
        <f>46146809.55+5000000+1500000</f>
        <v>52646809.549999997</v>
      </c>
      <c r="H95" s="4">
        <v>42335000</v>
      </c>
      <c r="I95" s="4">
        <v>42335000</v>
      </c>
      <c r="J95" s="4">
        <v>35335000</v>
      </c>
      <c r="K95" s="4">
        <v>35335000</v>
      </c>
      <c r="L95" s="4">
        <v>35335000</v>
      </c>
    </row>
    <row r="96" spans="1:13" ht="30" x14ac:dyDescent="0.25">
      <c r="A96" s="9" t="s">
        <v>84</v>
      </c>
      <c r="B96" s="16">
        <v>873</v>
      </c>
      <c r="C96" s="15" t="s">
        <v>13</v>
      </c>
      <c r="D96" s="15" t="s">
        <v>8</v>
      </c>
      <c r="E96" s="15" t="s">
        <v>39</v>
      </c>
      <c r="F96" s="15" t="s">
        <v>73</v>
      </c>
      <c r="G96" s="4">
        <v>400000</v>
      </c>
      <c r="H96" s="4">
        <v>400000</v>
      </c>
      <c r="I96" s="4">
        <v>400000</v>
      </c>
      <c r="J96" s="1" t="s">
        <v>23</v>
      </c>
      <c r="M96" s="80"/>
    </row>
    <row r="97" spans="1:13" s="80" customFormat="1" x14ac:dyDescent="0.25">
      <c r="A97" s="81" t="s">
        <v>113</v>
      </c>
      <c r="B97" s="78">
        <v>873</v>
      </c>
      <c r="C97" s="79" t="s">
        <v>13</v>
      </c>
      <c r="D97" s="79" t="s">
        <v>14</v>
      </c>
      <c r="E97" s="79"/>
      <c r="F97" s="79"/>
      <c r="G97" s="76">
        <f>G98+G100+G107+G105+G103+G104</f>
        <v>434710008.73000002</v>
      </c>
      <c r="H97" s="76">
        <f t="shared" ref="H97:I97" si="36">H98+H100+H107+H105+H103+H104</f>
        <v>434272400</v>
      </c>
      <c r="I97" s="76">
        <f t="shared" si="36"/>
        <v>434272400</v>
      </c>
      <c r="M97" s="62"/>
    </row>
    <row r="98" spans="1:13" s="62" customFormat="1" ht="409.5" x14ac:dyDescent="0.25">
      <c r="A98" s="68" t="s">
        <v>112</v>
      </c>
      <c r="B98" s="59">
        <v>873</v>
      </c>
      <c r="C98" s="60" t="s">
        <v>13</v>
      </c>
      <c r="D98" s="60" t="s">
        <v>14</v>
      </c>
      <c r="E98" s="60" t="s">
        <v>37</v>
      </c>
      <c r="F98" s="60"/>
      <c r="G98" s="61">
        <f>G99</f>
        <v>305383600</v>
      </c>
      <c r="H98" s="61">
        <f t="shared" ref="H98:L98" si="37">H99</f>
        <v>303739000</v>
      </c>
      <c r="I98" s="61">
        <f t="shared" si="37"/>
        <v>303739000</v>
      </c>
      <c r="J98" s="61">
        <f t="shared" si="37"/>
        <v>0</v>
      </c>
      <c r="K98" s="61">
        <f t="shared" si="37"/>
        <v>0</v>
      </c>
      <c r="L98" s="61">
        <f t="shared" si="37"/>
        <v>0</v>
      </c>
      <c r="M98" s="67"/>
    </row>
    <row r="99" spans="1:13" s="67" customFormat="1" ht="150" x14ac:dyDescent="0.25">
      <c r="A99" s="63" t="s">
        <v>81</v>
      </c>
      <c r="B99" s="64">
        <v>873</v>
      </c>
      <c r="C99" s="65" t="s">
        <v>13</v>
      </c>
      <c r="D99" s="65" t="s">
        <v>14</v>
      </c>
      <c r="E99" s="65" t="s">
        <v>37</v>
      </c>
      <c r="F99" s="65" t="s">
        <v>71</v>
      </c>
      <c r="G99" s="61">
        <v>305383600</v>
      </c>
      <c r="H99" s="61">
        <v>303739000</v>
      </c>
      <c r="I99" s="61">
        <v>303739000</v>
      </c>
      <c r="M99" s="3"/>
    </row>
    <row r="100" spans="1:13" s="3" customFormat="1" ht="105" x14ac:dyDescent="0.25">
      <c r="A100" s="17" t="s">
        <v>111</v>
      </c>
      <c r="B100" s="18">
        <v>873</v>
      </c>
      <c r="C100" s="19" t="s">
        <v>13</v>
      </c>
      <c r="D100" s="19" t="s">
        <v>14</v>
      </c>
      <c r="E100" s="19" t="s">
        <v>39</v>
      </c>
      <c r="F100" s="19"/>
      <c r="G100" s="25">
        <f>G101+G102</f>
        <v>51687945.170000002</v>
      </c>
      <c r="H100" s="25">
        <f t="shared" ref="H100:I100" si="38">H101+H102</f>
        <v>56872000</v>
      </c>
      <c r="I100" s="25">
        <f t="shared" si="38"/>
        <v>56872000</v>
      </c>
      <c r="M100" s="1"/>
    </row>
    <row r="101" spans="1:13" ht="45" x14ac:dyDescent="0.25">
      <c r="A101" s="9" t="s">
        <v>100</v>
      </c>
      <c r="B101" s="16">
        <v>873</v>
      </c>
      <c r="C101" s="15" t="s">
        <v>13</v>
      </c>
      <c r="D101" s="15" t="s">
        <v>14</v>
      </c>
      <c r="E101" s="15" t="s">
        <v>39</v>
      </c>
      <c r="F101" s="15" t="s">
        <v>72</v>
      </c>
      <c r="G101" s="4">
        <v>45487945.170000002</v>
      </c>
      <c r="H101" s="4">
        <v>50672000</v>
      </c>
      <c r="I101" s="4">
        <v>50672000</v>
      </c>
    </row>
    <row r="102" spans="1:13" ht="60" x14ac:dyDescent="0.25">
      <c r="A102" s="9" t="s">
        <v>60</v>
      </c>
      <c r="B102" s="16">
        <v>873</v>
      </c>
      <c r="C102" s="15" t="s">
        <v>13</v>
      </c>
      <c r="D102" s="15" t="s">
        <v>14</v>
      </c>
      <c r="E102" s="15" t="s">
        <v>39</v>
      </c>
      <c r="F102" s="15" t="s">
        <v>73</v>
      </c>
      <c r="G102" s="4">
        <f>6700000-500000</f>
        <v>6200000</v>
      </c>
      <c r="H102" s="4">
        <f t="shared" ref="H102:L102" si="39">6700000-500000</f>
        <v>6200000</v>
      </c>
      <c r="I102" s="4">
        <f t="shared" si="39"/>
        <v>6200000</v>
      </c>
      <c r="J102" s="4">
        <f t="shared" si="39"/>
        <v>6200000</v>
      </c>
      <c r="K102" s="4">
        <f t="shared" si="39"/>
        <v>6200000</v>
      </c>
      <c r="L102" s="4">
        <f t="shared" si="39"/>
        <v>6200000</v>
      </c>
      <c r="M102" s="62"/>
    </row>
    <row r="103" spans="1:13" s="62" customFormat="1" ht="111" customHeight="1" x14ac:dyDescent="0.25">
      <c r="A103" s="68" t="s">
        <v>177</v>
      </c>
      <c r="B103" s="59">
        <v>873</v>
      </c>
      <c r="C103" s="60" t="s">
        <v>13</v>
      </c>
      <c r="D103" s="60" t="s">
        <v>14</v>
      </c>
      <c r="E103" s="60" t="s">
        <v>175</v>
      </c>
      <c r="F103" s="60" t="s">
        <v>71</v>
      </c>
      <c r="G103" s="61">
        <v>27732600</v>
      </c>
      <c r="H103" s="61">
        <v>27732600</v>
      </c>
      <c r="I103" s="61">
        <v>27732600</v>
      </c>
      <c r="J103" s="69"/>
      <c r="K103" s="69"/>
      <c r="L103" s="69"/>
    </row>
    <row r="104" spans="1:13" s="62" customFormat="1" ht="123" customHeight="1" x14ac:dyDescent="0.25">
      <c r="A104" s="68" t="s">
        <v>178</v>
      </c>
      <c r="B104" s="59">
        <v>873</v>
      </c>
      <c r="C104" s="60" t="s">
        <v>13</v>
      </c>
      <c r="D104" s="60" t="s">
        <v>14</v>
      </c>
      <c r="E104" s="60" t="s">
        <v>176</v>
      </c>
      <c r="F104" s="60" t="s">
        <v>72</v>
      </c>
      <c r="G104" s="61">
        <v>43883236.560000002</v>
      </c>
      <c r="H104" s="61">
        <v>40811400</v>
      </c>
      <c r="I104" s="61">
        <v>40811400</v>
      </c>
      <c r="J104" s="69"/>
      <c r="K104" s="69"/>
      <c r="L104" s="69"/>
    </row>
    <row r="105" spans="1:13" s="62" customFormat="1" ht="105" x14ac:dyDescent="0.25">
      <c r="A105" s="68" t="s">
        <v>158</v>
      </c>
      <c r="B105" s="59">
        <v>873</v>
      </c>
      <c r="C105" s="60" t="s">
        <v>13</v>
      </c>
      <c r="D105" s="60" t="s">
        <v>14</v>
      </c>
      <c r="E105" s="60" t="s">
        <v>157</v>
      </c>
      <c r="F105" s="60"/>
      <c r="G105" s="61">
        <v>1648527</v>
      </c>
      <c r="H105" s="61">
        <f t="shared" ref="H105:I105" si="40">H106</f>
        <v>1566100</v>
      </c>
      <c r="I105" s="61">
        <f t="shared" si="40"/>
        <v>1566100</v>
      </c>
    </row>
    <row r="106" spans="1:13" s="62" customFormat="1" ht="108" customHeight="1" x14ac:dyDescent="0.25">
      <c r="A106" s="68" t="s">
        <v>158</v>
      </c>
      <c r="B106" s="59">
        <v>873</v>
      </c>
      <c r="C106" s="60" t="s">
        <v>13</v>
      </c>
      <c r="D106" s="60" t="s">
        <v>14</v>
      </c>
      <c r="E106" s="60" t="s">
        <v>157</v>
      </c>
      <c r="F106" s="60" t="s">
        <v>72</v>
      </c>
      <c r="G106" s="61">
        <v>1648527</v>
      </c>
      <c r="H106" s="61">
        <v>1566100</v>
      </c>
      <c r="I106" s="61">
        <v>1566100</v>
      </c>
    </row>
    <row r="107" spans="1:13" s="62" customFormat="1" ht="60" x14ac:dyDescent="0.25">
      <c r="A107" s="68" t="s">
        <v>61</v>
      </c>
      <c r="B107" s="59">
        <v>873</v>
      </c>
      <c r="C107" s="60" t="s">
        <v>13</v>
      </c>
      <c r="D107" s="60" t="s">
        <v>14</v>
      </c>
      <c r="E107" s="60" t="s">
        <v>38</v>
      </c>
      <c r="F107" s="60"/>
      <c r="G107" s="61">
        <f>G108</f>
        <v>4374100</v>
      </c>
      <c r="H107" s="61">
        <f t="shared" ref="H107:I107" si="41">H108</f>
        <v>3551300</v>
      </c>
      <c r="I107" s="61">
        <f t="shared" si="41"/>
        <v>3551300</v>
      </c>
      <c r="M107" s="67"/>
    </row>
    <row r="108" spans="1:13" s="67" customFormat="1" ht="45" x14ac:dyDescent="0.25">
      <c r="A108" s="63" t="s">
        <v>100</v>
      </c>
      <c r="B108" s="64">
        <v>873</v>
      </c>
      <c r="C108" s="65" t="s">
        <v>13</v>
      </c>
      <c r="D108" s="65" t="s">
        <v>14</v>
      </c>
      <c r="E108" s="65" t="s">
        <v>38</v>
      </c>
      <c r="F108" s="65" t="s">
        <v>72</v>
      </c>
      <c r="G108" s="61">
        <v>4374100</v>
      </c>
      <c r="H108" s="61">
        <v>3551300</v>
      </c>
      <c r="I108" s="61">
        <v>3551300</v>
      </c>
      <c r="J108" s="67" t="s">
        <v>24</v>
      </c>
      <c r="M108" s="3"/>
    </row>
    <row r="109" spans="1:13" s="3" customFormat="1" ht="29.25" x14ac:dyDescent="0.25">
      <c r="A109" s="20" t="s">
        <v>98</v>
      </c>
      <c r="B109" s="21">
        <v>873</v>
      </c>
      <c r="C109" s="22" t="s">
        <v>13</v>
      </c>
      <c r="D109" s="22" t="s">
        <v>9</v>
      </c>
      <c r="E109" s="22"/>
      <c r="F109" s="22"/>
      <c r="G109" s="38">
        <f>G110+G112</f>
        <v>34910004</v>
      </c>
      <c r="H109" s="38">
        <f t="shared" ref="H109:I109" si="42">H110+H112</f>
        <v>34910004</v>
      </c>
      <c r="I109" s="38">
        <f t="shared" si="42"/>
        <v>34910004</v>
      </c>
      <c r="M109" s="67"/>
    </row>
    <row r="110" spans="1:13" s="67" customFormat="1" ht="193.5" customHeight="1" x14ac:dyDescent="0.25">
      <c r="A110" s="63" t="s">
        <v>159</v>
      </c>
      <c r="B110" s="64">
        <v>873</v>
      </c>
      <c r="C110" s="65" t="s">
        <v>13</v>
      </c>
      <c r="D110" s="65" t="s">
        <v>9</v>
      </c>
      <c r="E110" s="65" t="s">
        <v>156</v>
      </c>
      <c r="F110" s="65"/>
      <c r="G110" s="66">
        <f>G111</f>
        <v>19509200</v>
      </c>
      <c r="H110" s="66">
        <f t="shared" ref="H110:I110" si="43">H111</f>
        <v>19509200</v>
      </c>
      <c r="I110" s="66">
        <f t="shared" si="43"/>
        <v>19509200</v>
      </c>
    </row>
    <row r="111" spans="1:13" s="67" customFormat="1" ht="208.5" customHeight="1" x14ac:dyDescent="0.25">
      <c r="A111" s="63" t="s">
        <v>159</v>
      </c>
      <c r="B111" s="64">
        <v>873</v>
      </c>
      <c r="C111" s="65" t="s">
        <v>13</v>
      </c>
      <c r="D111" s="65" t="s">
        <v>9</v>
      </c>
      <c r="E111" s="65" t="s">
        <v>156</v>
      </c>
      <c r="F111" s="65" t="s">
        <v>71</v>
      </c>
      <c r="G111" s="66">
        <v>19509200</v>
      </c>
      <c r="H111" s="66">
        <v>19509200</v>
      </c>
      <c r="I111" s="66">
        <v>19509200</v>
      </c>
      <c r="M111" s="3"/>
    </row>
    <row r="112" spans="1:13" s="3" customFormat="1" ht="135" x14ac:dyDescent="0.25">
      <c r="A112" s="17" t="s">
        <v>99</v>
      </c>
      <c r="B112" s="18">
        <v>873</v>
      </c>
      <c r="C112" s="19" t="s">
        <v>13</v>
      </c>
      <c r="D112" s="19" t="s">
        <v>9</v>
      </c>
      <c r="E112" s="19" t="s">
        <v>40</v>
      </c>
      <c r="F112" s="19"/>
      <c r="G112" s="25">
        <f>G113+G114+G115</f>
        <v>15400804</v>
      </c>
      <c r="H112" s="25">
        <f t="shared" ref="H112:L112" si="44">H113+H114+H115</f>
        <v>15400804</v>
      </c>
      <c r="I112" s="25">
        <f t="shared" si="44"/>
        <v>15400804</v>
      </c>
      <c r="J112" s="25" t="e">
        <f t="shared" si="44"/>
        <v>#VALUE!</v>
      </c>
      <c r="K112" s="25">
        <f t="shared" si="44"/>
        <v>13768259</v>
      </c>
      <c r="L112" s="25">
        <f t="shared" si="44"/>
        <v>13768259</v>
      </c>
      <c r="M112" s="1"/>
    </row>
    <row r="113" spans="1:13" ht="150" x14ac:dyDescent="0.25">
      <c r="A113" s="9" t="s">
        <v>81</v>
      </c>
      <c r="B113" s="16">
        <v>873</v>
      </c>
      <c r="C113" s="15" t="s">
        <v>13</v>
      </c>
      <c r="D113" s="15" t="s">
        <v>9</v>
      </c>
      <c r="E113" s="15" t="s">
        <v>40</v>
      </c>
      <c r="F113" s="15" t="s">
        <v>71</v>
      </c>
      <c r="G113" s="4">
        <v>14181304</v>
      </c>
      <c r="H113" s="4">
        <v>14181304</v>
      </c>
      <c r="I113" s="4">
        <v>14181304</v>
      </c>
      <c r="J113" s="4">
        <v>13768259</v>
      </c>
      <c r="K113" s="4">
        <v>13768259</v>
      </c>
      <c r="L113" s="4">
        <v>13768259</v>
      </c>
    </row>
    <row r="114" spans="1:13" ht="45" x14ac:dyDescent="0.25">
      <c r="A114" s="9" t="s">
        <v>100</v>
      </c>
      <c r="B114" s="16">
        <v>873</v>
      </c>
      <c r="C114" s="15" t="s">
        <v>13</v>
      </c>
      <c r="D114" s="15" t="s">
        <v>9</v>
      </c>
      <c r="E114" s="15" t="s">
        <v>40</v>
      </c>
      <c r="F114" s="15" t="s">
        <v>72</v>
      </c>
      <c r="G114" s="4">
        <f>433000+603000+143500</f>
        <v>1179500</v>
      </c>
      <c r="H114" s="4">
        <f t="shared" ref="H114:I114" si="45">433000+603000+143500</f>
        <v>1179500</v>
      </c>
      <c r="I114" s="4">
        <f t="shared" si="45"/>
        <v>1179500</v>
      </c>
      <c r="J114" s="1" t="s">
        <v>24</v>
      </c>
    </row>
    <row r="115" spans="1:13" ht="30" x14ac:dyDescent="0.25">
      <c r="A115" s="9" t="s">
        <v>84</v>
      </c>
      <c r="B115" s="16">
        <v>873</v>
      </c>
      <c r="C115" s="15" t="s">
        <v>13</v>
      </c>
      <c r="D115" s="15" t="s">
        <v>9</v>
      </c>
      <c r="E115" s="15" t="s">
        <v>40</v>
      </c>
      <c r="F115" s="15" t="s">
        <v>73</v>
      </c>
      <c r="G115" s="4">
        <f>20000+15000+5000</f>
        <v>40000</v>
      </c>
      <c r="H115" s="4">
        <v>40000</v>
      </c>
      <c r="I115" s="4">
        <v>40000</v>
      </c>
      <c r="M115" s="62"/>
    </row>
    <row r="116" spans="1:13" s="62" customFormat="1" ht="165" x14ac:dyDescent="0.25">
      <c r="A116" s="68" t="s">
        <v>114</v>
      </c>
      <c r="B116" s="59">
        <v>873</v>
      </c>
      <c r="C116" s="60" t="s">
        <v>13</v>
      </c>
      <c r="D116" s="60" t="s">
        <v>11</v>
      </c>
      <c r="E116" s="60" t="s">
        <v>168</v>
      </c>
      <c r="F116" s="60"/>
      <c r="G116" s="61">
        <f>G117</f>
        <v>810300</v>
      </c>
      <c r="H116" s="61">
        <f t="shared" ref="H116:I116" si="46">H117</f>
        <v>810300</v>
      </c>
      <c r="I116" s="61">
        <f t="shared" si="46"/>
        <v>810300</v>
      </c>
    </row>
    <row r="117" spans="1:13" s="62" customFormat="1" ht="45" x14ac:dyDescent="0.25">
      <c r="A117" s="68" t="s">
        <v>100</v>
      </c>
      <c r="B117" s="59">
        <v>873</v>
      </c>
      <c r="C117" s="60" t="s">
        <v>13</v>
      </c>
      <c r="D117" s="60" t="s">
        <v>11</v>
      </c>
      <c r="E117" s="60" t="s">
        <v>168</v>
      </c>
      <c r="F117" s="60" t="s">
        <v>72</v>
      </c>
      <c r="G117" s="61">
        <v>810300</v>
      </c>
      <c r="H117" s="61">
        <v>810300</v>
      </c>
      <c r="I117" s="61">
        <v>810300</v>
      </c>
      <c r="M117" s="1"/>
    </row>
    <row r="118" spans="1:13" ht="30" x14ac:dyDescent="0.25">
      <c r="A118" s="9" t="s">
        <v>121</v>
      </c>
      <c r="B118" s="12">
        <v>873</v>
      </c>
      <c r="C118" s="13" t="s">
        <v>13</v>
      </c>
      <c r="D118" s="13" t="s">
        <v>13</v>
      </c>
      <c r="E118" s="13"/>
      <c r="F118" s="13"/>
      <c r="G118" s="37">
        <f>G119+G121+G123+G124</f>
        <v>2190648</v>
      </c>
      <c r="H118" s="37">
        <f t="shared" ref="H118:I118" si="47">H119+H121+H123+H124</f>
        <v>1130000</v>
      </c>
      <c r="I118" s="37">
        <f t="shared" si="47"/>
        <v>1130000</v>
      </c>
      <c r="J118" s="37" t="e">
        <f>J119+#REF!+#REF!+#REF!+J122+J125</f>
        <v>#REF!</v>
      </c>
      <c r="K118" s="37" t="e">
        <f>K119+#REF!+#REF!+#REF!+K122+K125</f>
        <v>#REF!</v>
      </c>
      <c r="L118" s="37" t="e">
        <f>L119+#REF!+#REF!+#REF!+L122+L125</f>
        <v>#REF!</v>
      </c>
    </row>
    <row r="119" spans="1:13" ht="60" customHeight="1" x14ac:dyDescent="0.25">
      <c r="A119" s="9" t="s">
        <v>173</v>
      </c>
      <c r="B119" s="16">
        <v>873</v>
      </c>
      <c r="C119" s="15" t="s">
        <v>13</v>
      </c>
      <c r="D119" s="15" t="s">
        <v>13</v>
      </c>
      <c r="E119" s="15" t="s">
        <v>170</v>
      </c>
      <c r="F119" s="15"/>
      <c r="G119" s="47">
        <f>G120</f>
        <v>1655000</v>
      </c>
      <c r="H119" s="47">
        <f t="shared" ref="H119:I119" si="48">H120</f>
        <v>655000</v>
      </c>
      <c r="I119" s="47">
        <f t="shared" si="48"/>
        <v>655000</v>
      </c>
    </row>
    <row r="120" spans="1:13" ht="45" x14ac:dyDescent="0.25">
      <c r="A120" s="9" t="s">
        <v>100</v>
      </c>
      <c r="B120" s="16">
        <v>873</v>
      </c>
      <c r="C120" s="15" t="s">
        <v>13</v>
      </c>
      <c r="D120" s="15" t="s">
        <v>13</v>
      </c>
      <c r="E120" s="15" t="s">
        <v>170</v>
      </c>
      <c r="F120" s="15" t="s">
        <v>72</v>
      </c>
      <c r="G120" s="54">
        <v>1655000</v>
      </c>
      <c r="H120" s="54">
        <v>655000</v>
      </c>
      <c r="I120" s="54">
        <v>655000</v>
      </c>
      <c r="J120" s="41">
        <v>655000</v>
      </c>
      <c r="K120" s="41">
        <v>655000</v>
      </c>
      <c r="L120" s="41">
        <v>655000</v>
      </c>
    </row>
    <row r="121" spans="1:13" ht="45" x14ac:dyDescent="0.25">
      <c r="A121" s="9" t="s">
        <v>100</v>
      </c>
      <c r="B121" s="16">
        <v>873</v>
      </c>
      <c r="C121" s="15" t="s">
        <v>13</v>
      </c>
      <c r="D121" s="15" t="s">
        <v>13</v>
      </c>
      <c r="E121" s="15" t="s">
        <v>137</v>
      </c>
      <c r="F121" s="15" t="s">
        <v>72</v>
      </c>
      <c r="G121" s="54">
        <v>100000</v>
      </c>
      <c r="H121" s="54">
        <v>100000</v>
      </c>
      <c r="I121" s="54">
        <v>100000</v>
      </c>
    </row>
    <row r="122" spans="1:13" ht="64.5" customHeight="1" x14ac:dyDescent="0.25">
      <c r="A122" s="9" t="s">
        <v>171</v>
      </c>
      <c r="B122" s="16">
        <v>873</v>
      </c>
      <c r="C122" s="15" t="s">
        <v>13</v>
      </c>
      <c r="D122" s="15" t="s">
        <v>13</v>
      </c>
      <c r="E122" s="15" t="s">
        <v>139</v>
      </c>
      <c r="F122" s="15"/>
      <c r="G122" s="54">
        <f>G123</f>
        <v>50000</v>
      </c>
      <c r="H122" s="54">
        <v>50000</v>
      </c>
      <c r="I122" s="54">
        <v>50000</v>
      </c>
    </row>
    <row r="123" spans="1:13" ht="45" x14ac:dyDescent="0.25">
      <c r="A123" s="9" t="s">
        <v>100</v>
      </c>
      <c r="B123" s="16">
        <v>873</v>
      </c>
      <c r="C123" s="15" t="s">
        <v>13</v>
      </c>
      <c r="D123" s="15" t="s">
        <v>13</v>
      </c>
      <c r="E123" s="15" t="s">
        <v>139</v>
      </c>
      <c r="F123" s="15" t="s">
        <v>72</v>
      </c>
      <c r="G123" s="54">
        <v>50000</v>
      </c>
      <c r="H123" s="54">
        <v>50000</v>
      </c>
      <c r="I123" s="54">
        <v>50000</v>
      </c>
      <c r="M123" s="62"/>
    </row>
    <row r="124" spans="1:13" s="62" customFormat="1" ht="75" x14ac:dyDescent="0.25">
      <c r="A124" s="68" t="s">
        <v>141</v>
      </c>
      <c r="B124" s="59">
        <v>873</v>
      </c>
      <c r="C124" s="60" t="s">
        <v>13</v>
      </c>
      <c r="D124" s="60" t="s">
        <v>13</v>
      </c>
      <c r="E124" s="60" t="s">
        <v>140</v>
      </c>
      <c r="F124" s="60"/>
      <c r="G124" s="54">
        <v>385648</v>
      </c>
      <c r="H124" s="54">
        <f t="shared" ref="H124:L124" si="49">H125</f>
        <v>325000</v>
      </c>
      <c r="I124" s="54">
        <f t="shared" si="49"/>
        <v>325000</v>
      </c>
      <c r="J124" s="61">
        <f t="shared" si="49"/>
        <v>0</v>
      </c>
      <c r="K124" s="61">
        <f t="shared" si="49"/>
        <v>0</v>
      </c>
      <c r="L124" s="61">
        <f t="shared" si="49"/>
        <v>0</v>
      </c>
    </row>
    <row r="125" spans="1:13" s="62" customFormat="1" ht="75" x14ac:dyDescent="0.25">
      <c r="A125" s="68" t="s">
        <v>141</v>
      </c>
      <c r="B125" s="59">
        <v>873</v>
      </c>
      <c r="C125" s="60" t="s">
        <v>13</v>
      </c>
      <c r="D125" s="60" t="s">
        <v>13</v>
      </c>
      <c r="E125" s="60" t="s">
        <v>140</v>
      </c>
      <c r="F125" s="60" t="s">
        <v>72</v>
      </c>
      <c r="G125" s="54">
        <v>385648</v>
      </c>
      <c r="H125" s="54">
        <v>325000</v>
      </c>
      <c r="I125" s="54">
        <v>325000</v>
      </c>
      <c r="M125" s="1"/>
    </row>
    <row r="126" spans="1:13" ht="30" x14ac:dyDescent="0.25">
      <c r="A126" s="9" t="s">
        <v>116</v>
      </c>
      <c r="B126" s="12">
        <v>873</v>
      </c>
      <c r="C126" s="13" t="s">
        <v>13</v>
      </c>
      <c r="D126" s="13" t="s">
        <v>15</v>
      </c>
      <c r="E126" s="13"/>
      <c r="F126" s="13"/>
      <c r="G126" s="37">
        <f>G127+G129</f>
        <v>18832593</v>
      </c>
      <c r="H126" s="37">
        <f t="shared" ref="H126:I126" si="50">H127+H129</f>
        <v>18832593</v>
      </c>
      <c r="I126" s="37">
        <f t="shared" si="50"/>
        <v>18832593</v>
      </c>
    </row>
    <row r="127" spans="1:13" ht="195" x14ac:dyDescent="0.25">
      <c r="A127" s="9" t="s">
        <v>115</v>
      </c>
      <c r="B127" s="16">
        <v>873</v>
      </c>
      <c r="C127" s="15" t="s">
        <v>13</v>
      </c>
      <c r="D127" s="15" t="s">
        <v>15</v>
      </c>
      <c r="E127" s="15" t="s">
        <v>64</v>
      </c>
      <c r="F127" s="15"/>
      <c r="G127" s="47">
        <v>100000</v>
      </c>
      <c r="H127" s="4">
        <v>100000</v>
      </c>
      <c r="I127" s="4">
        <v>100000</v>
      </c>
    </row>
    <row r="128" spans="1:13" ht="30" x14ac:dyDescent="0.25">
      <c r="A128" s="9" t="s">
        <v>107</v>
      </c>
      <c r="B128" s="16">
        <v>873</v>
      </c>
      <c r="C128" s="15" t="s">
        <v>13</v>
      </c>
      <c r="D128" s="15" t="s">
        <v>15</v>
      </c>
      <c r="E128" s="15" t="s">
        <v>64</v>
      </c>
      <c r="F128" s="15" t="s">
        <v>74</v>
      </c>
      <c r="G128" s="47">
        <v>100000</v>
      </c>
      <c r="H128" s="4">
        <v>100000</v>
      </c>
      <c r="I128" s="4">
        <v>100000</v>
      </c>
    </row>
    <row r="129" spans="1:13" ht="120" x14ac:dyDescent="0.25">
      <c r="A129" s="9" t="s">
        <v>117</v>
      </c>
      <c r="B129" s="16">
        <v>873</v>
      </c>
      <c r="C129" s="15" t="s">
        <v>13</v>
      </c>
      <c r="D129" s="15" t="s">
        <v>15</v>
      </c>
      <c r="E129" s="15" t="s">
        <v>41</v>
      </c>
      <c r="F129" s="15"/>
      <c r="G129" s="4">
        <f>G130+G131+G134+G132+G133</f>
        <v>18732593</v>
      </c>
      <c r="H129" s="4">
        <f>H130+H131+H134+H132+H133</f>
        <v>18732593</v>
      </c>
      <c r="I129" s="4">
        <f>I130+I131+I134+I132+I133</f>
        <v>18732593</v>
      </c>
      <c r="J129" s="4" t="e">
        <f>J130+J131+#REF!+#REF!+#REF!+J134</f>
        <v>#VALUE!</v>
      </c>
      <c r="K129" s="4" t="e">
        <f>K130+K131+#REF!+#REF!+#REF!+K134</f>
        <v>#REF!</v>
      </c>
      <c r="L129" s="4" t="e">
        <f>L130+L131+#REF!+#REF!+#REF!+L134</f>
        <v>#REF!</v>
      </c>
    </row>
    <row r="130" spans="1:13" ht="150" x14ac:dyDescent="0.25">
      <c r="A130" s="9" t="s">
        <v>81</v>
      </c>
      <c r="B130" s="16">
        <v>873</v>
      </c>
      <c r="C130" s="15" t="s">
        <v>13</v>
      </c>
      <c r="D130" s="15" t="s">
        <v>15</v>
      </c>
      <c r="E130" s="15" t="s">
        <v>41</v>
      </c>
      <c r="F130" s="15" t="s">
        <v>71</v>
      </c>
      <c r="G130" s="54">
        <v>15684593</v>
      </c>
      <c r="H130" s="4">
        <v>15684593</v>
      </c>
      <c r="I130" s="4">
        <v>15684593</v>
      </c>
      <c r="J130" s="1" t="s">
        <v>25</v>
      </c>
    </row>
    <row r="131" spans="1:13" ht="45" x14ac:dyDescent="0.25">
      <c r="A131" s="9" t="s">
        <v>100</v>
      </c>
      <c r="B131" s="16">
        <v>873</v>
      </c>
      <c r="C131" s="15" t="s">
        <v>13</v>
      </c>
      <c r="D131" s="15" t="s">
        <v>15</v>
      </c>
      <c r="E131" s="15" t="s">
        <v>41</v>
      </c>
      <c r="F131" s="15" t="s">
        <v>72</v>
      </c>
      <c r="G131" s="54">
        <f>3018000-150000</f>
        <v>2868000</v>
      </c>
      <c r="H131" s="54">
        <f t="shared" ref="H131:I131" si="51">3018000-150000</f>
        <v>2868000</v>
      </c>
      <c r="I131" s="54">
        <f t="shared" si="51"/>
        <v>2868000</v>
      </c>
      <c r="J131" s="4">
        <f t="shared" ref="J131:L131" si="52">3316000-100000-150000</f>
        <v>3066000</v>
      </c>
      <c r="K131" s="4">
        <f t="shared" si="52"/>
        <v>3066000</v>
      </c>
      <c r="L131" s="4">
        <f t="shared" si="52"/>
        <v>3066000</v>
      </c>
    </row>
    <row r="132" spans="1:13" ht="30" x14ac:dyDescent="0.25">
      <c r="A132" s="9" t="s">
        <v>204</v>
      </c>
      <c r="B132" s="16">
        <v>873</v>
      </c>
      <c r="C132" s="15" t="s">
        <v>13</v>
      </c>
      <c r="D132" s="15" t="s">
        <v>15</v>
      </c>
      <c r="E132" s="15" t="s">
        <v>41</v>
      </c>
      <c r="F132" s="15" t="s">
        <v>72</v>
      </c>
      <c r="G132" s="54">
        <v>100000</v>
      </c>
      <c r="H132" s="4">
        <v>100000</v>
      </c>
      <c r="I132" s="4">
        <v>100000</v>
      </c>
      <c r="J132" s="29"/>
      <c r="K132" s="29"/>
      <c r="L132" s="29"/>
    </row>
    <row r="133" spans="1:13" ht="105" x14ac:dyDescent="0.25">
      <c r="A133" s="9" t="s">
        <v>205</v>
      </c>
      <c r="B133" s="16">
        <v>873</v>
      </c>
      <c r="C133" s="15" t="s">
        <v>13</v>
      </c>
      <c r="D133" s="15" t="s">
        <v>15</v>
      </c>
      <c r="E133" s="15" t="s">
        <v>41</v>
      </c>
      <c r="F133" s="15" t="s">
        <v>72</v>
      </c>
      <c r="G133" s="54">
        <v>50000</v>
      </c>
      <c r="H133" s="4">
        <v>50000</v>
      </c>
      <c r="I133" s="4">
        <v>50000</v>
      </c>
      <c r="J133" s="29"/>
      <c r="K133" s="29"/>
      <c r="L133" s="29"/>
    </row>
    <row r="134" spans="1:13" ht="30" x14ac:dyDescent="0.25">
      <c r="A134" s="9" t="s">
        <v>84</v>
      </c>
      <c r="B134" s="16">
        <v>873</v>
      </c>
      <c r="C134" s="15" t="s">
        <v>13</v>
      </c>
      <c r="D134" s="15" t="s">
        <v>15</v>
      </c>
      <c r="E134" s="15" t="s">
        <v>41</v>
      </c>
      <c r="F134" s="15" t="s">
        <v>73</v>
      </c>
      <c r="G134" s="54">
        <v>30000</v>
      </c>
      <c r="H134" s="4">
        <v>30000</v>
      </c>
      <c r="I134" s="4">
        <v>30000</v>
      </c>
      <c r="J134" s="1" t="s">
        <v>26</v>
      </c>
    </row>
    <row r="135" spans="1:13" ht="29.25" x14ac:dyDescent="0.25">
      <c r="A135" s="23" t="s">
        <v>104</v>
      </c>
      <c r="B135" s="12">
        <v>873</v>
      </c>
      <c r="C135" s="13" t="s">
        <v>80</v>
      </c>
      <c r="D135" s="13"/>
      <c r="E135" s="13"/>
      <c r="F135" s="13"/>
      <c r="G135" s="37">
        <f>G136+G140+G142+G138</f>
        <v>23717100</v>
      </c>
      <c r="H135" s="37">
        <f t="shared" ref="H135:I135" si="53">H136+H140+H142+H138</f>
        <v>26436600</v>
      </c>
      <c r="I135" s="37">
        <f t="shared" si="53"/>
        <v>30515800</v>
      </c>
      <c r="M135" s="32"/>
    </row>
    <row r="136" spans="1:13" s="32" customFormat="1" ht="138" customHeight="1" x14ac:dyDescent="0.25">
      <c r="A136" s="68" t="s">
        <v>120</v>
      </c>
      <c r="B136" s="59">
        <v>873</v>
      </c>
      <c r="C136" s="60">
        <v>10</v>
      </c>
      <c r="D136" s="60" t="s">
        <v>10</v>
      </c>
      <c r="E136" s="60" t="s">
        <v>42</v>
      </c>
      <c r="F136" s="60"/>
      <c r="G136" s="61">
        <f>G137</f>
        <v>12309200</v>
      </c>
      <c r="H136" s="61">
        <f t="shared" ref="H136:I136" si="54">H137</f>
        <v>13950400</v>
      </c>
      <c r="I136" s="61">
        <f t="shared" si="54"/>
        <v>16412000</v>
      </c>
      <c r="M136" s="31"/>
    </row>
    <row r="137" spans="1:13" s="31" customFormat="1" ht="30" x14ac:dyDescent="0.25">
      <c r="A137" s="63" t="s">
        <v>107</v>
      </c>
      <c r="B137" s="64">
        <v>873</v>
      </c>
      <c r="C137" s="65">
        <v>10</v>
      </c>
      <c r="D137" s="65" t="s">
        <v>10</v>
      </c>
      <c r="E137" s="65" t="s">
        <v>42</v>
      </c>
      <c r="F137" s="65" t="s">
        <v>74</v>
      </c>
      <c r="G137" s="61">
        <v>12309200</v>
      </c>
      <c r="H137" s="61">
        <v>13950400</v>
      </c>
      <c r="I137" s="61">
        <v>16412000</v>
      </c>
    </row>
    <row r="138" spans="1:13" s="31" customFormat="1" ht="75" customHeight="1" x14ac:dyDescent="0.25">
      <c r="A138" s="63" t="s">
        <v>155</v>
      </c>
      <c r="B138" s="64">
        <v>873</v>
      </c>
      <c r="C138" s="65" t="s">
        <v>80</v>
      </c>
      <c r="D138" s="65" t="s">
        <v>10</v>
      </c>
      <c r="E138" s="65" t="s">
        <v>154</v>
      </c>
      <c r="F138" s="65"/>
      <c r="G138" s="61">
        <f>G139</f>
        <v>8087700</v>
      </c>
      <c r="H138" s="61">
        <f t="shared" ref="H138:I138" si="55">H139</f>
        <v>9166000</v>
      </c>
      <c r="I138" s="61">
        <f t="shared" si="55"/>
        <v>10783600</v>
      </c>
    </row>
    <row r="139" spans="1:13" s="31" customFormat="1" ht="81" customHeight="1" x14ac:dyDescent="0.25">
      <c r="A139" s="63" t="s">
        <v>155</v>
      </c>
      <c r="B139" s="64">
        <v>873</v>
      </c>
      <c r="C139" s="65" t="s">
        <v>80</v>
      </c>
      <c r="D139" s="65" t="s">
        <v>10</v>
      </c>
      <c r="E139" s="65" t="s">
        <v>154</v>
      </c>
      <c r="F139" s="65" t="s">
        <v>74</v>
      </c>
      <c r="G139" s="61">
        <v>8087700</v>
      </c>
      <c r="H139" s="61">
        <v>9166000</v>
      </c>
      <c r="I139" s="61">
        <v>10783600</v>
      </c>
    </row>
    <row r="140" spans="1:13" s="31" customFormat="1" ht="135" x14ac:dyDescent="0.25">
      <c r="A140" s="63" t="s">
        <v>118</v>
      </c>
      <c r="B140" s="64">
        <v>873</v>
      </c>
      <c r="C140" s="65" t="s">
        <v>80</v>
      </c>
      <c r="D140" s="65" t="s">
        <v>10</v>
      </c>
      <c r="E140" s="65" t="s">
        <v>43</v>
      </c>
      <c r="F140" s="65"/>
      <c r="G140" s="66">
        <f>G141</f>
        <v>10000</v>
      </c>
      <c r="H140" s="66">
        <f t="shared" ref="H140:I140" si="56">H141</f>
        <v>10000</v>
      </c>
      <c r="I140" s="66">
        <f t="shared" si="56"/>
        <v>10000</v>
      </c>
    </row>
    <row r="141" spans="1:13" s="31" customFormat="1" ht="90" x14ac:dyDescent="0.25">
      <c r="A141" s="63" t="s">
        <v>62</v>
      </c>
      <c r="B141" s="64">
        <v>873</v>
      </c>
      <c r="C141" s="65">
        <v>10</v>
      </c>
      <c r="D141" s="65" t="s">
        <v>10</v>
      </c>
      <c r="E141" s="65" t="s">
        <v>43</v>
      </c>
      <c r="F141" s="65" t="s">
        <v>74</v>
      </c>
      <c r="G141" s="66">
        <v>10000</v>
      </c>
      <c r="H141" s="66">
        <v>10000</v>
      </c>
      <c r="I141" s="61">
        <v>10000</v>
      </c>
    </row>
    <row r="142" spans="1:13" s="31" customFormat="1" ht="105" x14ac:dyDescent="0.25">
      <c r="A142" s="63" t="s">
        <v>119</v>
      </c>
      <c r="B142" s="64">
        <v>873</v>
      </c>
      <c r="C142" s="65">
        <v>10</v>
      </c>
      <c r="D142" s="65" t="s">
        <v>12</v>
      </c>
      <c r="E142" s="65" t="s">
        <v>44</v>
      </c>
      <c r="F142" s="65"/>
      <c r="G142" s="66">
        <f>G143</f>
        <v>3310200</v>
      </c>
      <c r="H142" s="66">
        <f t="shared" ref="H142:I142" si="57">H143</f>
        <v>3310200</v>
      </c>
      <c r="I142" s="66">
        <f t="shared" si="57"/>
        <v>3310200</v>
      </c>
    </row>
    <row r="143" spans="1:13" s="31" customFormat="1" ht="150" x14ac:dyDescent="0.25">
      <c r="A143" s="63" t="s">
        <v>81</v>
      </c>
      <c r="B143" s="64">
        <v>873</v>
      </c>
      <c r="C143" s="65">
        <v>10</v>
      </c>
      <c r="D143" s="65" t="s">
        <v>12</v>
      </c>
      <c r="E143" s="65" t="s">
        <v>44</v>
      </c>
      <c r="F143" s="65" t="s">
        <v>71</v>
      </c>
      <c r="G143" s="66">
        <v>3310200</v>
      </c>
      <c r="H143" s="66">
        <v>3310200</v>
      </c>
      <c r="I143" s="66">
        <v>3310200</v>
      </c>
    </row>
    <row r="144" spans="1:13" s="31" customFormat="1" ht="100.5" x14ac:dyDescent="0.25">
      <c r="A144" s="46" t="s">
        <v>151</v>
      </c>
      <c r="B144" s="49">
        <v>875</v>
      </c>
      <c r="C144" s="44"/>
      <c r="D144" s="44"/>
      <c r="E144" s="44"/>
      <c r="F144" s="44"/>
      <c r="G144" s="48">
        <f>G152+G153+G146+G148+G145</f>
        <v>58263679.119999997</v>
      </c>
      <c r="H144" s="48">
        <f>H152+H153+H146+H148</f>
        <v>52537530</v>
      </c>
      <c r="I144" s="48">
        <f>I152+I153+I146+I148</f>
        <v>52537530</v>
      </c>
    </row>
    <row r="145" spans="1:13" s="31" customFormat="1" ht="75" x14ac:dyDescent="0.25">
      <c r="A145" s="42" t="s">
        <v>85</v>
      </c>
      <c r="B145" s="43">
        <v>875</v>
      </c>
      <c r="C145" s="44" t="s">
        <v>8</v>
      </c>
      <c r="D145" s="44" t="s">
        <v>18</v>
      </c>
      <c r="E145" s="44" t="s">
        <v>51</v>
      </c>
      <c r="F145" s="44" t="s">
        <v>72</v>
      </c>
      <c r="G145" s="45">
        <v>650000</v>
      </c>
      <c r="H145" s="45">
        <v>0</v>
      </c>
      <c r="I145" s="45">
        <v>0</v>
      </c>
    </row>
    <row r="146" spans="1:13" s="31" customFormat="1" ht="60" x14ac:dyDescent="0.25">
      <c r="A146" s="9" t="s">
        <v>173</v>
      </c>
      <c r="B146" s="43">
        <v>875</v>
      </c>
      <c r="C146" s="44" t="s">
        <v>13</v>
      </c>
      <c r="D146" s="44" t="s">
        <v>13</v>
      </c>
      <c r="E146" s="44"/>
      <c r="F146" s="44"/>
      <c r="G146" s="45">
        <f>G147</f>
        <v>323000</v>
      </c>
      <c r="H146" s="45">
        <f t="shared" ref="H146:I146" si="58">H147</f>
        <v>323000</v>
      </c>
      <c r="I146" s="45">
        <f t="shared" si="58"/>
        <v>323000</v>
      </c>
    </row>
    <row r="147" spans="1:13" s="31" customFormat="1" ht="60" x14ac:dyDescent="0.25">
      <c r="A147" s="9" t="s">
        <v>173</v>
      </c>
      <c r="B147" s="43">
        <v>875</v>
      </c>
      <c r="C147" s="44" t="s">
        <v>13</v>
      </c>
      <c r="D147" s="44" t="s">
        <v>13</v>
      </c>
      <c r="E147" s="15" t="s">
        <v>170</v>
      </c>
      <c r="F147" s="44" t="s">
        <v>72</v>
      </c>
      <c r="G147" s="45">
        <f>123000+200000</f>
        <v>323000</v>
      </c>
      <c r="H147" s="45">
        <f t="shared" ref="H147:I147" si="59">123000+200000</f>
        <v>323000</v>
      </c>
      <c r="I147" s="45">
        <f t="shared" si="59"/>
        <v>323000</v>
      </c>
    </row>
    <row r="148" spans="1:13" s="31" customFormat="1" ht="225" x14ac:dyDescent="0.25">
      <c r="A148" s="42" t="s">
        <v>142</v>
      </c>
      <c r="B148" s="43">
        <v>875</v>
      </c>
      <c r="C148" s="44" t="s">
        <v>129</v>
      </c>
      <c r="D148" s="44" t="s">
        <v>14</v>
      </c>
      <c r="E148" s="44"/>
      <c r="F148" s="44"/>
      <c r="G148" s="45">
        <f>G149+G150+G151</f>
        <v>53129881.119999997</v>
      </c>
      <c r="H148" s="45">
        <f t="shared" ref="H148:I148" si="60">H149+H150+H151</f>
        <v>49430661</v>
      </c>
      <c r="I148" s="45">
        <f t="shared" si="60"/>
        <v>49430661</v>
      </c>
    </row>
    <row r="149" spans="1:13" s="31" customFormat="1" ht="150" x14ac:dyDescent="0.25">
      <c r="A149" s="42" t="s">
        <v>81</v>
      </c>
      <c r="B149" s="43">
        <v>875</v>
      </c>
      <c r="C149" s="44" t="s">
        <v>129</v>
      </c>
      <c r="D149" s="44" t="s">
        <v>14</v>
      </c>
      <c r="E149" s="44" t="s">
        <v>132</v>
      </c>
      <c r="F149" s="44" t="s">
        <v>71</v>
      </c>
      <c r="G149" s="25">
        <f>38632661+900000+408720</f>
        <v>39941381</v>
      </c>
      <c r="H149" s="25">
        <v>38632661</v>
      </c>
      <c r="I149" s="25">
        <v>38632661</v>
      </c>
    </row>
    <row r="150" spans="1:13" s="31" customFormat="1" ht="45" x14ac:dyDescent="0.25">
      <c r="A150" s="42" t="s">
        <v>100</v>
      </c>
      <c r="B150" s="43">
        <v>875</v>
      </c>
      <c r="C150" s="44" t="s">
        <v>129</v>
      </c>
      <c r="D150" s="44" t="s">
        <v>14</v>
      </c>
      <c r="E150" s="44" t="s">
        <v>132</v>
      </c>
      <c r="F150" s="44" t="s">
        <v>72</v>
      </c>
      <c r="G150" s="25">
        <f>4172000+953000+3553000+514000+500.12+400000+200000+1590000</f>
        <v>11382500.119999999</v>
      </c>
      <c r="H150" s="25">
        <f t="shared" ref="H150:L150" si="61">4172000+953000+3553000+514000</f>
        <v>9192000</v>
      </c>
      <c r="I150" s="25">
        <f t="shared" si="61"/>
        <v>9192000</v>
      </c>
      <c r="J150" s="25">
        <f t="shared" si="61"/>
        <v>9192000</v>
      </c>
      <c r="K150" s="25">
        <f t="shared" si="61"/>
        <v>9192000</v>
      </c>
      <c r="L150" s="25">
        <f t="shared" si="61"/>
        <v>9192000</v>
      </c>
    </row>
    <row r="151" spans="1:13" s="31" customFormat="1" ht="30" x14ac:dyDescent="0.25">
      <c r="A151" s="42" t="s">
        <v>84</v>
      </c>
      <c r="B151" s="43">
        <v>875</v>
      </c>
      <c r="C151" s="44" t="s">
        <v>129</v>
      </c>
      <c r="D151" s="44" t="s">
        <v>14</v>
      </c>
      <c r="E151" s="44" t="s">
        <v>132</v>
      </c>
      <c r="F151" s="44" t="s">
        <v>73</v>
      </c>
      <c r="G151" s="25">
        <f>1200000+5000+301000+100000+200000</f>
        <v>1806000</v>
      </c>
      <c r="H151" s="25">
        <f t="shared" ref="H151:I151" si="62">1200000+5000+301000+100000</f>
        <v>1606000</v>
      </c>
      <c r="I151" s="25">
        <f t="shared" si="62"/>
        <v>1606000</v>
      </c>
    </row>
    <row r="152" spans="1:13" s="31" customFormat="1" ht="30" x14ac:dyDescent="0.25">
      <c r="A152" s="24" t="s">
        <v>135</v>
      </c>
      <c r="B152" s="43">
        <v>875</v>
      </c>
      <c r="C152" s="44" t="s">
        <v>129</v>
      </c>
      <c r="D152" s="44" t="s">
        <v>9</v>
      </c>
      <c r="E152" s="44" t="s">
        <v>152</v>
      </c>
      <c r="F152" s="44" t="s">
        <v>74</v>
      </c>
      <c r="G152" s="25">
        <f>250000+350000</f>
        <v>600000</v>
      </c>
      <c r="H152" s="25">
        <v>100000</v>
      </c>
      <c r="I152" s="25">
        <v>100000</v>
      </c>
    </row>
    <row r="153" spans="1:13" s="31" customFormat="1" ht="60" x14ac:dyDescent="0.25">
      <c r="A153" s="53" t="s">
        <v>147</v>
      </c>
      <c r="B153" s="43">
        <v>875</v>
      </c>
      <c r="C153" s="44" t="s">
        <v>129</v>
      </c>
      <c r="D153" s="44" t="s">
        <v>11</v>
      </c>
      <c r="E153" s="44" t="s">
        <v>58</v>
      </c>
      <c r="F153" s="44"/>
      <c r="G153" s="25">
        <f>G154+G155+G156</f>
        <v>3560798</v>
      </c>
      <c r="H153" s="25">
        <f t="shared" ref="H153:L153" si="63">H154+H155+H156</f>
        <v>2683869</v>
      </c>
      <c r="I153" s="25">
        <f t="shared" si="63"/>
        <v>2683869</v>
      </c>
      <c r="J153" s="25">
        <f t="shared" si="63"/>
        <v>1522084</v>
      </c>
      <c r="K153" s="25">
        <f t="shared" si="63"/>
        <v>1522084</v>
      </c>
      <c r="L153" s="25">
        <f t="shared" si="63"/>
        <v>1522084</v>
      </c>
    </row>
    <row r="154" spans="1:13" s="31" customFormat="1" ht="150" x14ac:dyDescent="0.25">
      <c r="A154" s="42" t="s">
        <v>81</v>
      </c>
      <c r="B154" s="43">
        <v>875</v>
      </c>
      <c r="C154" s="44">
        <v>11</v>
      </c>
      <c r="D154" s="44" t="s">
        <v>11</v>
      </c>
      <c r="E154" s="44" t="s">
        <v>58</v>
      </c>
      <c r="F154" s="44" t="s">
        <v>71</v>
      </c>
      <c r="G154" s="25">
        <f>1603869+576929</f>
        <v>2180798</v>
      </c>
      <c r="H154" s="25">
        <v>1603869</v>
      </c>
      <c r="I154" s="25">
        <v>1603869</v>
      </c>
      <c r="J154" s="25">
        <v>1522084</v>
      </c>
      <c r="K154" s="25">
        <v>1522084</v>
      </c>
      <c r="L154" s="25">
        <v>1522084</v>
      </c>
    </row>
    <row r="155" spans="1:13" s="31" customFormat="1" ht="45" x14ac:dyDescent="0.25">
      <c r="A155" s="24" t="s">
        <v>100</v>
      </c>
      <c r="B155" s="43">
        <v>875</v>
      </c>
      <c r="C155" s="44" t="s">
        <v>129</v>
      </c>
      <c r="D155" s="44" t="s">
        <v>11</v>
      </c>
      <c r="E155" s="44" t="s">
        <v>58</v>
      </c>
      <c r="F155" s="44" t="s">
        <v>72</v>
      </c>
      <c r="G155" s="25">
        <f>920000+450000</f>
        <v>1370000</v>
      </c>
      <c r="H155" s="45">
        <v>1070000</v>
      </c>
      <c r="I155" s="45">
        <v>1070000</v>
      </c>
    </row>
    <row r="156" spans="1:13" s="31" customFormat="1" ht="30" x14ac:dyDescent="0.25">
      <c r="A156" s="24" t="s">
        <v>153</v>
      </c>
      <c r="B156" s="43">
        <v>875</v>
      </c>
      <c r="C156" s="44" t="s">
        <v>129</v>
      </c>
      <c r="D156" s="44" t="s">
        <v>11</v>
      </c>
      <c r="E156" s="44" t="s">
        <v>58</v>
      </c>
      <c r="F156" s="44" t="s">
        <v>73</v>
      </c>
      <c r="G156" s="25">
        <v>10000</v>
      </c>
      <c r="H156" s="25">
        <v>10000</v>
      </c>
      <c r="I156" s="4">
        <v>10000</v>
      </c>
      <c r="M156" s="5"/>
    </row>
    <row r="157" spans="1:13" s="5" customFormat="1" ht="86.25" x14ac:dyDescent="0.25">
      <c r="A157" s="23" t="s">
        <v>7</v>
      </c>
      <c r="B157" s="12">
        <v>857</v>
      </c>
      <c r="C157" s="13"/>
      <c r="D157" s="13"/>
      <c r="E157" s="13"/>
      <c r="F157" s="13"/>
      <c r="G157" s="37">
        <f t="shared" ref="G157:L157" si="64">G158+G165+G170+G175</f>
        <v>36862445.850000001</v>
      </c>
      <c r="H157" s="37">
        <f t="shared" si="64"/>
        <v>35871453</v>
      </c>
      <c r="I157" s="37">
        <f t="shared" si="64"/>
        <v>35871453</v>
      </c>
      <c r="J157" s="37">
        <f t="shared" si="64"/>
        <v>0</v>
      </c>
      <c r="K157" s="37">
        <f t="shared" si="64"/>
        <v>0</v>
      </c>
      <c r="L157" s="37">
        <f t="shared" si="64"/>
        <v>0</v>
      </c>
      <c r="M157" s="1"/>
    </row>
    <row r="158" spans="1:13" ht="29.25" x14ac:dyDescent="0.25">
      <c r="A158" s="23" t="s">
        <v>98</v>
      </c>
      <c r="B158" s="12">
        <v>857</v>
      </c>
      <c r="C158" s="13" t="s">
        <v>13</v>
      </c>
      <c r="D158" s="13" t="s">
        <v>9</v>
      </c>
      <c r="E158" s="13"/>
      <c r="F158" s="13"/>
      <c r="G158" s="37">
        <f>G159</f>
        <v>12123250</v>
      </c>
      <c r="H158" s="37">
        <f t="shared" ref="H158:I158" si="65">H159</f>
        <v>12123250</v>
      </c>
      <c r="I158" s="37">
        <f t="shared" si="65"/>
        <v>12123250</v>
      </c>
    </row>
    <row r="159" spans="1:13" ht="135" x14ac:dyDescent="0.25">
      <c r="A159" s="9" t="s">
        <v>122</v>
      </c>
      <c r="B159" s="16">
        <v>857</v>
      </c>
      <c r="C159" s="15" t="s">
        <v>13</v>
      </c>
      <c r="D159" s="15" t="s">
        <v>9</v>
      </c>
      <c r="E159" s="15" t="s">
        <v>40</v>
      </c>
      <c r="F159" s="15"/>
      <c r="G159" s="4">
        <f>G160+G161+G162+G163</f>
        <v>12123250</v>
      </c>
      <c r="H159" s="4">
        <f>H160+H161+H162+H163</f>
        <v>12123250</v>
      </c>
      <c r="I159" s="4">
        <f>I160+I161+I162+I163</f>
        <v>12123250</v>
      </c>
    </row>
    <row r="160" spans="1:13" ht="150" x14ac:dyDescent="0.25">
      <c r="A160" s="9" t="s">
        <v>81</v>
      </c>
      <c r="B160" s="16">
        <v>857</v>
      </c>
      <c r="C160" s="15" t="s">
        <v>13</v>
      </c>
      <c r="D160" s="15" t="s">
        <v>9</v>
      </c>
      <c r="E160" s="15" t="s">
        <v>40</v>
      </c>
      <c r="F160" s="15" t="s">
        <v>71</v>
      </c>
      <c r="G160" s="4">
        <v>11333250</v>
      </c>
      <c r="H160" s="4">
        <v>11333250</v>
      </c>
      <c r="I160" s="4">
        <v>11333250</v>
      </c>
      <c r="J160" s="4">
        <f t="shared" ref="J160:L160" si="66">7312032+3691123</f>
        <v>11003155</v>
      </c>
      <c r="K160" s="4">
        <f t="shared" si="66"/>
        <v>11003155</v>
      </c>
      <c r="L160" s="4">
        <f t="shared" si="66"/>
        <v>11003155</v>
      </c>
    </row>
    <row r="161" spans="1:12" ht="45" x14ac:dyDescent="0.25">
      <c r="A161" s="9" t="s">
        <v>100</v>
      </c>
      <c r="B161" s="16">
        <v>857</v>
      </c>
      <c r="C161" s="15" t="s">
        <v>13</v>
      </c>
      <c r="D161" s="15" t="s">
        <v>9</v>
      </c>
      <c r="E161" s="15" t="s">
        <v>40</v>
      </c>
      <c r="F161" s="15" t="s">
        <v>72</v>
      </c>
      <c r="G161" s="4">
        <f>591000+165000</f>
        <v>756000</v>
      </c>
      <c r="H161" s="4">
        <f t="shared" ref="H161:I161" si="67">591000+165000</f>
        <v>756000</v>
      </c>
      <c r="I161" s="4">
        <f t="shared" si="67"/>
        <v>756000</v>
      </c>
    </row>
    <row r="162" spans="1:12" ht="30" x14ac:dyDescent="0.25">
      <c r="A162" s="9" t="s">
        <v>84</v>
      </c>
      <c r="B162" s="16">
        <v>857</v>
      </c>
      <c r="C162" s="15" t="s">
        <v>13</v>
      </c>
      <c r="D162" s="15" t="s">
        <v>9</v>
      </c>
      <c r="E162" s="15" t="s">
        <v>40</v>
      </c>
      <c r="F162" s="15" t="s">
        <v>73</v>
      </c>
      <c r="G162" s="4">
        <f>10000+2000</f>
        <v>12000</v>
      </c>
      <c r="H162" s="4">
        <f t="shared" ref="H162:I162" si="68">10000+2000</f>
        <v>12000</v>
      </c>
      <c r="I162" s="4">
        <f t="shared" si="68"/>
        <v>12000</v>
      </c>
      <c r="J162" s="1" t="s">
        <v>27</v>
      </c>
    </row>
    <row r="163" spans="1:12" ht="60" x14ac:dyDescent="0.25">
      <c r="A163" s="9" t="s">
        <v>173</v>
      </c>
      <c r="B163" s="16">
        <v>857</v>
      </c>
      <c r="C163" s="15" t="s">
        <v>13</v>
      </c>
      <c r="D163" s="15" t="s">
        <v>13</v>
      </c>
      <c r="E163" s="15" t="s">
        <v>170</v>
      </c>
      <c r="F163" s="15"/>
      <c r="G163" s="4">
        <f>G164</f>
        <v>22000</v>
      </c>
      <c r="H163" s="4">
        <f t="shared" ref="H163:L163" si="69">H164</f>
        <v>22000</v>
      </c>
      <c r="I163" s="4">
        <f t="shared" si="69"/>
        <v>22000</v>
      </c>
      <c r="J163" s="4">
        <f t="shared" si="69"/>
        <v>0</v>
      </c>
      <c r="K163" s="4">
        <f t="shared" si="69"/>
        <v>0</v>
      </c>
      <c r="L163" s="4">
        <f t="shared" si="69"/>
        <v>0</v>
      </c>
    </row>
    <row r="164" spans="1:12" ht="60" x14ac:dyDescent="0.25">
      <c r="A164" s="9" t="s">
        <v>173</v>
      </c>
      <c r="B164" s="16">
        <v>857</v>
      </c>
      <c r="C164" s="15" t="s">
        <v>13</v>
      </c>
      <c r="D164" s="15" t="s">
        <v>13</v>
      </c>
      <c r="E164" s="15" t="s">
        <v>174</v>
      </c>
      <c r="F164" s="15" t="s">
        <v>72</v>
      </c>
      <c r="G164" s="4">
        <f>20000+2000</f>
        <v>22000</v>
      </c>
      <c r="H164" s="4">
        <f t="shared" ref="H164:I164" si="70">20000+2000</f>
        <v>22000</v>
      </c>
      <c r="I164" s="4">
        <f t="shared" si="70"/>
        <v>22000</v>
      </c>
    </row>
    <row r="165" spans="1:12" ht="29.25" x14ac:dyDescent="0.25">
      <c r="A165" s="23" t="s">
        <v>101</v>
      </c>
      <c r="B165" s="12">
        <v>857</v>
      </c>
      <c r="C165" s="13" t="s">
        <v>16</v>
      </c>
      <c r="D165" s="13" t="s">
        <v>8</v>
      </c>
      <c r="E165" s="13"/>
      <c r="F165" s="13"/>
      <c r="G165" s="37">
        <f>G166</f>
        <v>8745675</v>
      </c>
      <c r="H165" s="37">
        <f t="shared" ref="H165:I165" si="71">H166</f>
        <v>8745675</v>
      </c>
      <c r="I165" s="37">
        <f t="shared" si="71"/>
        <v>8745675</v>
      </c>
    </row>
    <row r="166" spans="1:12" ht="75" x14ac:dyDescent="0.25">
      <c r="A166" s="9" t="s">
        <v>123</v>
      </c>
      <c r="B166" s="16">
        <v>857</v>
      </c>
      <c r="C166" s="15" t="s">
        <v>16</v>
      </c>
      <c r="D166" s="15" t="s">
        <v>8</v>
      </c>
      <c r="E166" s="15" t="s">
        <v>45</v>
      </c>
      <c r="F166" s="15"/>
      <c r="G166" s="4">
        <f>G167+G168+G169</f>
        <v>8745675</v>
      </c>
      <c r="H166" s="4">
        <f t="shared" ref="H166:I166" si="72">H167+H168+H169</f>
        <v>8745675</v>
      </c>
      <c r="I166" s="4">
        <f t="shared" si="72"/>
        <v>8745675</v>
      </c>
    </row>
    <row r="167" spans="1:12" ht="150" x14ac:dyDescent="0.25">
      <c r="A167" s="30" t="s">
        <v>81</v>
      </c>
      <c r="B167" s="16">
        <v>857</v>
      </c>
      <c r="C167" s="15" t="s">
        <v>16</v>
      </c>
      <c r="D167" s="15" t="s">
        <v>8</v>
      </c>
      <c r="E167" s="15" t="s">
        <v>45</v>
      </c>
      <c r="F167" s="15" t="s">
        <v>71</v>
      </c>
      <c r="G167" s="4">
        <v>8030675</v>
      </c>
      <c r="H167" s="4">
        <v>8030675</v>
      </c>
      <c r="I167" s="4">
        <v>8030675</v>
      </c>
      <c r="J167" s="4">
        <v>7796771</v>
      </c>
      <c r="K167" s="4">
        <v>7796771</v>
      </c>
      <c r="L167" s="4">
        <v>7796771</v>
      </c>
    </row>
    <row r="168" spans="1:12" ht="45" x14ac:dyDescent="0.25">
      <c r="A168" s="30" t="s">
        <v>125</v>
      </c>
      <c r="B168" s="16">
        <v>857</v>
      </c>
      <c r="C168" s="15" t="s">
        <v>16</v>
      </c>
      <c r="D168" s="15" t="s">
        <v>8</v>
      </c>
      <c r="E168" s="15" t="s">
        <v>45</v>
      </c>
      <c r="F168" s="15" t="s">
        <v>72</v>
      </c>
      <c r="G168" s="4">
        <v>710000</v>
      </c>
      <c r="H168" s="4">
        <v>710000</v>
      </c>
      <c r="I168" s="4">
        <v>710000</v>
      </c>
      <c r="J168" s="4">
        <v>395000</v>
      </c>
      <c r="K168" s="4">
        <v>395000</v>
      </c>
      <c r="L168" s="4">
        <v>395000</v>
      </c>
    </row>
    <row r="169" spans="1:12" ht="30" x14ac:dyDescent="0.25">
      <c r="A169" s="30" t="s">
        <v>84</v>
      </c>
      <c r="B169" s="16">
        <v>857</v>
      </c>
      <c r="C169" s="15" t="s">
        <v>16</v>
      </c>
      <c r="D169" s="15" t="s">
        <v>8</v>
      </c>
      <c r="E169" s="15" t="s">
        <v>45</v>
      </c>
      <c r="F169" s="15" t="s">
        <v>73</v>
      </c>
      <c r="G169" s="4">
        <v>5000</v>
      </c>
      <c r="H169" s="4">
        <v>5000</v>
      </c>
      <c r="I169" s="4">
        <v>5000</v>
      </c>
      <c r="J169" s="4">
        <v>5000</v>
      </c>
      <c r="K169" s="4">
        <v>5000</v>
      </c>
      <c r="L169" s="4">
        <v>5000</v>
      </c>
    </row>
    <row r="170" spans="1:12" ht="30" x14ac:dyDescent="0.25">
      <c r="A170" s="30" t="s">
        <v>102</v>
      </c>
      <c r="B170" s="16">
        <v>857</v>
      </c>
      <c r="C170" s="15" t="s">
        <v>16</v>
      </c>
      <c r="D170" s="15" t="s">
        <v>10</v>
      </c>
      <c r="E170" s="15"/>
      <c r="F170" s="15"/>
      <c r="G170" s="4">
        <f>G171</f>
        <v>8729944</v>
      </c>
      <c r="H170" s="4">
        <f t="shared" ref="H170:I170" si="73">H171</f>
        <v>8353944</v>
      </c>
      <c r="I170" s="4">
        <f t="shared" si="73"/>
        <v>8353944</v>
      </c>
      <c r="J170" s="4">
        <f t="shared" ref="J170:L170" si="74">J171</f>
        <v>0</v>
      </c>
      <c r="K170" s="4">
        <f t="shared" si="74"/>
        <v>0</v>
      </c>
      <c r="L170" s="4">
        <f t="shared" si="74"/>
        <v>0</v>
      </c>
    </row>
    <row r="171" spans="1:12" ht="135" x14ac:dyDescent="0.25">
      <c r="A171" s="30" t="s">
        <v>103</v>
      </c>
      <c r="B171" s="16">
        <v>857</v>
      </c>
      <c r="C171" s="15" t="s">
        <v>16</v>
      </c>
      <c r="D171" s="15" t="s">
        <v>10</v>
      </c>
      <c r="E171" s="15" t="s">
        <v>46</v>
      </c>
      <c r="F171" s="15"/>
      <c r="G171" s="4">
        <f>G172+G173+G174</f>
        <v>8729944</v>
      </c>
      <c r="H171" s="4">
        <f t="shared" ref="H171:I171" si="75">H172+H173+H174</f>
        <v>8353944</v>
      </c>
      <c r="I171" s="4">
        <f t="shared" si="75"/>
        <v>8353944</v>
      </c>
    </row>
    <row r="172" spans="1:12" ht="150" x14ac:dyDescent="0.25">
      <c r="A172" s="9" t="s">
        <v>81</v>
      </c>
      <c r="B172" s="16">
        <v>857</v>
      </c>
      <c r="C172" s="15" t="s">
        <v>16</v>
      </c>
      <c r="D172" s="15" t="s">
        <v>10</v>
      </c>
      <c r="E172" s="15" t="s">
        <v>46</v>
      </c>
      <c r="F172" s="15" t="s">
        <v>71</v>
      </c>
      <c r="G172" s="4">
        <v>7389944</v>
      </c>
      <c r="H172" s="4">
        <v>7389944</v>
      </c>
      <c r="I172" s="4">
        <v>7389944</v>
      </c>
      <c r="J172" s="4">
        <f t="shared" ref="J172:L172" si="76">8836916-684631</f>
        <v>8152285</v>
      </c>
      <c r="K172" s="4">
        <f t="shared" si="76"/>
        <v>8152285</v>
      </c>
      <c r="L172" s="4">
        <f t="shared" si="76"/>
        <v>8152285</v>
      </c>
    </row>
    <row r="173" spans="1:12" ht="45" x14ac:dyDescent="0.25">
      <c r="A173" s="9" t="s">
        <v>124</v>
      </c>
      <c r="B173" s="16">
        <v>857</v>
      </c>
      <c r="C173" s="15" t="s">
        <v>16</v>
      </c>
      <c r="D173" s="15" t="s">
        <v>10</v>
      </c>
      <c r="E173" s="15" t="s">
        <v>46</v>
      </c>
      <c r="F173" s="15" t="s">
        <v>72</v>
      </c>
      <c r="G173" s="47">
        <f>961000+376000</f>
        <v>1337000</v>
      </c>
      <c r="H173" s="47">
        <v>961000</v>
      </c>
      <c r="I173" s="47">
        <v>961000</v>
      </c>
      <c r="J173" s="1" t="s">
        <v>28</v>
      </c>
    </row>
    <row r="174" spans="1:12" ht="30" x14ac:dyDescent="0.25">
      <c r="A174" s="9" t="s">
        <v>84</v>
      </c>
      <c r="B174" s="16">
        <v>857</v>
      </c>
      <c r="C174" s="15" t="s">
        <v>16</v>
      </c>
      <c r="D174" s="15" t="s">
        <v>10</v>
      </c>
      <c r="E174" s="15" t="s">
        <v>46</v>
      </c>
      <c r="F174" s="15" t="s">
        <v>73</v>
      </c>
      <c r="G174" s="4">
        <v>3000</v>
      </c>
      <c r="H174" s="4">
        <v>3000</v>
      </c>
      <c r="I174" s="4">
        <v>3000</v>
      </c>
      <c r="J174" s="1" t="s">
        <v>29</v>
      </c>
    </row>
    <row r="175" spans="1:12" ht="29.25" x14ac:dyDescent="0.25">
      <c r="A175" s="23" t="s">
        <v>126</v>
      </c>
      <c r="B175" s="12">
        <v>857</v>
      </c>
      <c r="C175" s="13" t="s">
        <v>19</v>
      </c>
      <c r="D175" s="13" t="s">
        <v>14</v>
      </c>
      <c r="E175" s="13"/>
      <c r="F175" s="13"/>
      <c r="G175" s="37">
        <f>G176</f>
        <v>7263576.8499999996</v>
      </c>
      <c r="H175" s="37">
        <f t="shared" ref="H175:I175" si="77">H176</f>
        <v>6648584</v>
      </c>
      <c r="I175" s="37">
        <f t="shared" si="77"/>
        <v>6648584</v>
      </c>
    </row>
    <row r="176" spans="1:12" ht="90" x14ac:dyDescent="0.25">
      <c r="A176" s="9" t="s">
        <v>127</v>
      </c>
      <c r="B176" s="16">
        <v>857</v>
      </c>
      <c r="C176" s="15">
        <v>12</v>
      </c>
      <c r="D176" s="15" t="s">
        <v>14</v>
      </c>
      <c r="E176" s="15" t="s">
        <v>47</v>
      </c>
      <c r="F176" s="15"/>
      <c r="G176" s="4">
        <f>G177+G178+G179</f>
        <v>7263576.8499999996</v>
      </c>
      <c r="H176" s="4">
        <f t="shared" ref="H176:L176" si="78">H177+H178+H179</f>
        <v>6648584</v>
      </c>
      <c r="I176" s="4">
        <f t="shared" si="78"/>
        <v>6648584</v>
      </c>
      <c r="J176" s="4" t="e">
        <f t="shared" si="78"/>
        <v>#VALUE!</v>
      </c>
      <c r="K176" s="4">
        <f t="shared" si="78"/>
        <v>4755906</v>
      </c>
      <c r="L176" s="4">
        <f t="shared" si="78"/>
        <v>4755906</v>
      </c>
    </row>
    <row r="177" spans="1:14" ht="150" x14ac:dyDescent="0.25">
      <c r="A177" s="9" t="s">
        <v>81</v>
      </c>
      <c r="B177" s="16">
        <v>857</v>
      </c>
      <c r="C177" s="15">
        <v>12</v>
      </c>
      <c r="D177" s="15" t="s">
        <v>14</v>
      </c>
      <c r="E177" s="15" t="s">
        <v>47</v>
      </c>
      <c r="F177" s="15" t="s">
        <v>71</v>
      </c>
      <c r="G177" s="4">
        <v>4898584</v>
      </c>
      <c r="H177" s="4">
        <v>4898584</v>
      </c>
      <c r="I177" s="4">
        <v>4898584</v>
      </c>
      <c r="J177" s="4">
        <v>4755906</v>
      </c>
      <c r="K177" s="4">
        <v>4755906</v>
      </c>
      <c r="L177" s="4">
        <v>4755906</v>
      </c>
    </row>
    <row r="178" spans="1:14" ht="45" x14ac:dyDescent="0.25">
      <c r="A178" s="9" t="s">
        <v>124</v>
      </c>
      <c r="B178" s="16">
        <v>857</v>
      </c>
      <c r="C178" s="15" t="s">
        <v>19</v>
      </c>
      <c r="D178" s="15" t="s">
        <v>14</v>
      </c>
      <c r="E178" s="15" t="s">
        <v>47</v>
      </c>
      <c r="F178" s="15" t="s">
        <v>72</v>
      </c>
      <c r="G178" s="4">
        <v>2352242.85</v>
      </c>
      <c r="H178" s="4">
        <v>1745000</v>
      </c>
      <c r="I178" s="4">
        <v>1745000</v>
      </c>
      <c r="J178" s="1" t="s">
        <v>30</v>
      </c>
    </row>
    <row r="179" spans="1:14" ht="30" x14ac:dyDescent="0.25">
      <c r="A179" s="9" t="s">
        <v>84</v>
      </c>
      <c r="B179" s="16">
        <v>857</v>
      </c>
      <c r="C179" s="15">
        <v>12</v>
      </c>
      <c r="D179" s="15" t="s">
        <v>14</v>
      </c>
      <c r="E179" s="15" t="s">
        <v>47</v>
      </c>
      <c r="F179" s="15" t="s">
        <v>73</v>
      </c>
      <c r="G179" s="4">
        <v>12750</v>
      </c>
      <c r="H179" s="4">
        <v>5000</v>
      </c>
      <c r="I179" s="4">
        <v>5000</v>
      </c>
      <c r="J179" s="1" t="s">
        <v>30</v>
      </c>
    </row>
    <row r="180" spans="1:14" ht="57.75" x14ac:dyDescent="0.25">
      <c r="A180" s="23" t="s">
        <v>187</v>
      </c>
      <c r="B180" s="12">
        <v>892</v>
      </c>
      <c r="C180" s="13"/>
      <c r="D180" s="13"/>
      <c r="E180" s="13"/>
      <c r="F180" s="13"/>
      <c r="G180" s="37">
        <f>G181</f>
        <v>64350922</v>
      </c>
      <c r="H180" s="37">
        <f t="shared" ref="H180:L180" si="79">H181</f>
        <v>63561722</v>
      </c>
      <c r="I180" s="37">
        <f t="shared" si="79"/>
        <v>63402122</v>
      </c>
      <c r="J180" s="37">
        <f t="shared" si="79"/>
        <v>0</v>
      </c>
      <c r="K180" s="37">
        <f t="shared" si="79"/>
        <v>0</v>
      </c>
      <c r="L180" s="37">
        <f t="shared" si="79"/>
        <v>0</v>
      </c>
    </row>
    <row r="181" spans="1:14" ht="29.25" x14ac:dyDescent="0.25">
      <c r="A181" s="23" t="s">
        <v>75</v>
      </c>
      <c r="B181" s="12">
        <v>892</v>
      </c>
      <c r="C181" s="13" t="s">
        <v>8</v>
      </c>
      <c r="D181" s="13"/>
      <c r="E181" s="13"/>
      <c r="F181" s="13"/>
      <c r="G181" s="37">
        <f>G182</f>
        <v>64350922</v>
      </c>
      <c r="H181" s="37">
        <f t="shared" ref="H181:I181" si="80">H182</f>
        <v>63561722</v>
      </c>
      <c r="I181" s="37">
        <f t="shared" si="80"/>
        <v>63402122</v>
      </c>
    </row>
    <row r="182" spans="1:14" ht="90" x14ac:dyDescent="0.25">
      <c r="A182" s="9" t="s">
        <v>78</v>
      </c>
      <c r="B182" s="16">
        <v>892</v>
      </c>
      <c r="C182" s="15" t="s">
        <v>8</v>
      </c>
      <c r="D182" s="15" t="s">
        <v>12</v>
      </c>
      <c r="E182" s="15"/>
      <c r="F182" s="15"/>
      <c r="G182" s="4">
        <f>G183+G187</f>
        <v>64350922</v>
      </c>
      <c r="H182" s="4">
        <f t="shared" ref="H182:I182" si="81">H183+H187</f>
        <v>63561722</v>
      </c>
      <c r="I182" s="4">
        <f t="shared" si="81"/>
        <v>63402122</v>
      </c>
    </row>
    <row r="183" spans="1:14" ht="120" x14ac:dyDescent="0.25">
      <c r="A183" s="9" t="s">
        <v>128</v>
      </c>
      <c r="B183" s="16">
        <v>892</v>
      </c>
      <c r="C183" s="15" t="s">
        <v>8</v>
      </c>
      <c r="D183" s="15" t="s">
        <v>12</v>
      </c>
      <c r="E183" s="15" t="s">
        <v>197</v>
      </c>
      <c r="F183" s="15"/>
      <c r="G183" s="4">
        <f>G184+G185+G186</f>
        <v>10148522</v>
      </c>
      <c r="H183" s="4">
        <f t="shared" ref="H183:I183" si="82">H184+H185+H186</f>
        <v>10148522</v>
      </c>
      <c r="I183" s="4">
        <f t="shared" si="82"/>
        <v>10148522</v>
      </c>
    </row>
    <row r="184" spans="1:14" ht="150" x14ac:dyDescent="0.25">
      <c r="A184" s="9" t="s">
        <v>81</v>
      </c>
      <c r="B184" s="16">
        <v>892</v>
      </c>
      <c r="C184" s="15" t="s">
        <v>8</v>
      </c>
      <c r="D184" s="15" t="s">
        <v>12</v>
      </c>
      <c r="E184" s="15" t="s">
        <v>197</v>
      </c>
      <c r="F184" s="15" t="s">
        <v>71</v>
      </c>
      <c r="G184" s="4">
        <v>7293805</v>
      </c>
      <c r="H184" s="4">
        <v>7293805</v>
      </c>
      <c r="I184" s="4">
        <v>7293805</v>
      </c>
      <c r="J184" s="4">
        <v>7052237</v>
      </c>
      <c r="K184" s="4">
        <v>7052237</v>
      </c>
      <c r="L184" s="4">
        <v>7052237</v>
      </c>
      <c r="N184" s="55"/>
    </row>
    <row r="185" spans="1:14" ht="45" x14ac:dyDescent="0.25">
      <c r="A185" s="9" t="s">
        <v>124</v>
      </c>
      <c r="B185" s="16">
        <v>892</v>
      </c>
      <c r="C185" s="15" t="s">
        <v>8</v>
      </c>
      <c r="D185" s="15" t="s">
        <v>12</v>
      </c>
      <c r="E185" s="15" t="s">
        <v>197</v>
      </c>
      <c r="F185" s="15" t="s">
        <v>72</v>
      </c>
      <c r="G185" s="47">
        <v>2824717</v>
      </c>
      <c r="H185" s="47">
        <v>2824717</v>
      </c>
      <c r="I185" s="47">
        <v>2824717</v>
      </c>
      <c r="J185" s="54">
        <v>2247294</v>
      </c>
      <c r="K185" s="54">
        <v>2247294</v>
      </c>
      <c r="L185" s="54">
        <v>2247294</v>
      </c>
    </row>
    <row r="186" spans="1:14" ht="30" x14ac:dyDescent="0.25">
      <c r="A186" s="9" t="s">
        <v>84</v>
      </c>
      <c r="B186" s="16">
        <v>892</v>
      </c>
      <c r="C186" s="15" t="s">
        <v>8</v>
      </c>
      <c r="D186" s="15" t="s">
        <v>12</v>
      </c>
      <c r="E186" s="15" t="s">
        <v>197</v>
      </c>
      <c r="F186" s="15" t="s">
        <v>73</v>
      </c>
      <c r="G186" s="4">
        <v>30000</v>
      </c>
      <c r="H186" s="4">
        <v>30000</v>
      </c>
      <c r="I186" s="4">
        <v>30000</v>
      </c>
      <c r="M186" s="72"/>
    </row>
    <row r="187" spans="1:14" ht="57" customHeight="1" x14ac:dyDescent="0.25">
      <c r="A187" s="81" t="s">
        <v>188</v>
      </c>
      <c r="B187" s="78">
        <v>892</v>
      </c>
      <c r="C187" s="79" t="s">
        <v>130</v>
      </c>
      <c r="D187" s="79"/>
      <c r="E187" s="79"/>
      <c r="F187" s="79"/>
      <c r="G187" s="76">
        <f>G188</f>
        <v>54202400</v>
      </c>
      <c r="H187" s="76">
        <f t="shared" ref="H187:I187" si="83">H188</f>
        <v>53413200</v>
      </c>
      <c r="I187" s="76">
        <f t="shared" si="83"/>
        <v>53253600</v>
      </c>
    </row>
    <row r="188" spans="1:14" ht="30" x14ac:dyDescent="0.25">
      <c r="A188" s="82" t="s">
        <v>186</v>
      </c>
      <c r="B188" s="78">
        <v>892</v>
      </c>
      <c r="C188" s="79" t="s">
        <v>130</v>
      </c>
      <c r="D188" s="79" t="s">
        <v>8</v>
      </c>
      <c r="E188" s="75" t="s">
        <v>195</v>
      </c>
      <c r="F188" s="75" t="s">
        <v>194</v>
      </c>
      <c r="G188" s="47">
        <v>54202400</v>
      </c>
      <c r="H188" s="47">
        <v>53413200</v>
      </c>
      <c r="I188" s="47">
        <v>53253600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0:S10"/>
  <sheetViews>
    <sheetView topLeftCell="A2" workbookViewId="0">
      <selection activeCell="K10" sqref="K10:S10"/>
    </sheetView>
  </sheetViews>
  <sheetFormatPr defaultRowHeight="15" x14ac:dyDescent="0.25"/>
  <cols>
    <col min="2" max="2" width="9.140625" customWidth="1"/>
  </cols>
  <sheetData>
    <row r="10" spans="11:19" ht="409.5" x14ac:dyDescent="0.25">
      <c r="K10" s="24" t="s">
        <v>145</v>
      </c>
      <c r="L10" s="43">
        <v>875</v>
      </c>
      <c r="M10" s="44" t="s">
        <v>129</v>
      </c>
      <c r="N10" s="44" t="s">
        <v>14</v>
      </c>
      <c r="O10" s="44" t="s">
        <v>150</v>
      </c>
      <c r="P10" s="44" t="s">
        <v>144</v>
      </c>
      <c r="Q10" s="45">
        <v>12000000</v>
      </c>
      <c r="R10" s="45"/>
      <c r="S10" s="4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2021-07-28T08:50:01Z</dcterms:modified>
</cp:coreProperties>
</file>